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эл эн" sheetId="1" r:id="rId1"/>
    <sheet name="мощн" sheetId="2" r:id="rId2"/>
  </sheets>
  <definedNames/>
  <calcPr fullCalcOnLoad="1"/>
</workbook>
</file>

<file path=xl/sharedStrings.xml><?xml version="1.0" encoding="utf-8"?>
<sst xmlns="http://schemas.openxmlformats.org/spreadsheetml/2006/main" count="135" uniqueCount="67">
  <si>
    <t/>
  </si>
  <si>
    <t>млн.кВтч.</t>
  </si>
  <si>
    <t>№ п/п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</si>
  <si>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</si>
  <si>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</si>
  <si>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</si>
  <si>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</si>
  <si>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</si>
  <si>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</si>
  <si>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</si>
  <si>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</si>
  <si>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</si>
  <si>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</si>
  <si>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</si>
  <si>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</si>
  <si>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</si>
  <si>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</si>
  <si>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</si>
  <si>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</si>
  <si>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</si>
  <si>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</si>
  <si>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</si>
  <si>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</si>
  <si>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</si>
  <si>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</si>
  <si>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</si>
  <si>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</si>
  <si>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</si>
  <si>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</si>
  <si>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основное производство</t>
  </si>
  <si>
    <t>2.2</t>
  </si>
  <si>
    <t>Относимые на сторонних потребителей</t>
  </si>
  <si>
    <t>3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</si>
  <si>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</si>
  <si>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</si>
  <si>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</si>
  <si>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</si>
  <si>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</si>
  <si>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</si>
  <si>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</si>
  <si>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</si>
  <si>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</si>
  <si>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</si>
  <si>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</si>
  <si>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</si>
  <si>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</si>
  <si>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</si>
  <si>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</si>
  <si>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</si>
  <si>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</si>
  <si>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сальдо переток в другие организации</t>
  </si>
  <si>
    <t>Небаланс</t>
  </si>
  <si>
    <r>
      <t xml:space="preserve">Расход электроэнергии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</si>
  <si>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Исполнитель: Попова О.В. т/ф: 8(34668) 3-87-01</t>
  </si>
  <si>
    <t>МВт</t>
  </si>
  <si>
    <t xml:space="preserve">Поступление мощности , ВСЕГО </t>
  </si>
  <si>
    <t xml:space="preserve">поступление мощности от других организаций </t>
  </si>
  <si>
    <t xml:space="preserve">Потери мощности в сети </t>
  </si>
  <si>
    <r>
      <t xml:space="preserve">Расход мощности на производственные и хозяйственные нужды </t>
    </r>
    <r>
      <rPr>
        <sz val="9"/>
        <rFont val="Tahoma"/>
        <family val="2"/>
      </rPr>
      <t>(собственное потребление организаций, для которых оказание услуг по передаче не является основным видом деятельности)*</t>
    </r>
  </si>
  <si>
    <t>К.А. Добровольский</t>
  </si>
  <si>
    <t xml:space="preserve">Генеральный директор  _______________________                       </t>
  </si>
  <si>
    <t>Факт 2016 год</t>
  </si>
  <si>
    <t>План 2017 год</t>
  </si>
  <si>
    <t>Баланс электрической энергии за 2016, на 2017 г.г.</t>
  </si>
  <si>
    <t>Баланс мощности за 2016, на 2017 г.г.</t>
  </si>
  <si>
    <t>проверка</t>
  </si>
  <si>
    <t>в 46-ээ реализовано без х/н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</si>
</sst>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."/>
    <numFmt numFmtId="173" formatCode="#.##0\.00"/>
    <numFmt numFmtId="174" formatCode="#\.00"/>
    <numFmt numFmtId="175" formatCode="\$#\.00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_-* #,##0.00[$€-1]_-;\-* #,##0.00[$€-1]_-;_-* &quot;-&quot;??[$€-1]_-"/>
    <numFmt numFmtId="181" formatCode="0.0"/>
    <numFmt numFmtId="182" formatCode="General_)"/>
    <numFmt numFmtId="183" formatCode="#,##0.000"/>
    <numFmt numFmtId="184" formatCode="%#\.00"/>
    <numFmt numFmtId="185" formatCode="0.0000"/>
    <numFmt numFmtId="186" formatCode="0.0000000"/>
    <numFmt numFmtId="187" formatCode="#,##0.0000000"/>
    <numFmt numFmtId="188" formatCode="#,##0.000000000"/>
  </numFmts>
  <fonts count="53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b/>
      <sz val="11"/>
      <name val="Tahoma"/>
      <family val="2"/>
    </font>
    <font>
      <b/>
      <sz val="9"/>
      <color indexed="23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2" fillId="0" borderId="0">
      <alignment/>
      <protection locked="0"/>
    </xf>
    <xf numFmtId="174" fontId="2" fillId="0" borderId="0">
      <alignment/>
      <protection locked="0"/>
    </xf>
    <xf numFmtId="173" fontId="2" fillId="0" borderId="0">
      <alignment/>
      <protection locked="0"/>
    </xf>
    <xf numFmtId="174" fontId="2" fillId="0" borderId="0">
      <alignment/>
      <protection locked="0"/>
    </xf>
    <xf numFmtId="175" fontId="2" fillId="0" borderId="0">
      <alignment/>
      <protection locked="0"/>
    </xf>
    <xf numFmtId="172" fontId="2" fillId="0" borderId="1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1" fontId="13" fillId="0" borderId="0" applyFill="0" applyBorder="0" applyAlignment="0" applyProtection="0"/>
    <xf numFmtId="181" fontId="14" fillId="0" borderId="0" applyFill="0" applyBorder="0" applyAlignment="0" applyProtection="0"/>
    <xf numFmtId="181" fontId="15" fillId="0" borderId="0" applyFill="0" applyBorder="0" applyAlignment="0" applyProtection="0"/>
    <xf numFmtId="181" fontId="16" fillId="0" borderId="0" applyFill="0" applyBorder="0" applyAlignment="0" applyProtection="0"/>
    <xf numFmtId="181" fontId="17" fillId="0" borderId="0" applyFill="0" applyBorder="0" applyAlignment="0" applyProtection="0"/>
    <xf numFmtId="181" fontId="18" fillId="0" borderId="0" applyFill="0" applyBorder="0" applyAlignment="0" applyProtection="0"/>
    <xf numFmtId="181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4" fillId="23" borderId="8" applyNumberFormat="0" applyFont="0" applyAlignment="0" applyProtection="0"/>
    <xf numFmtId="0" fontId="30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2" fontId="0" fillId="0" borderId="11">
      <alignment/>
      <protection locked="0"/>
    </xf>
    <xf numFmtId="0" fontId="24" fillId="7" borderId="2" applyNumberFormat="0" applyAlignment="0" applyProtection="0"/>
    <xf numFmtId="0" fontId="30" fillId="20" borderId="9" applyNumberFormat="0" applyAlignment="0" applyProtection="0"/>
    <xf numFmtId="0" fontId="7" fillId="20" borderId="2" applyNumberFormat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2" applyBorder="0">
      <alignment horizontal="center" vertical="center" wrapText="1"/>
      <protection/>
    </xf>
    <xf numFmtId="182" fontId="39" fillId="6" borderId="11">
      <alignment/>
      <protection/>
    </xf>
    <xf numFmtId="4" fontId="40" fillId="22" borderId="13" applyBorder="0">
      <alignment horizontal="right"/>
      <protection/>
    </xf>
    <xf numFmtId="0" fontId="32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37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83" fontId="42" fillId="4" borderId="13">
      <alignment wrapText="1"/>
      <protection/>
    </xf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81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181" fontId="27" fillId="0" borderId="0" applyFill="0" applyBorder="0" applyAlignment="0" applyProtection="0"/>
    <xf numFmtId="0" fontId="33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4" fontId="2" fillId="0" borderId="0">
      <alignment/>
      <protection locked="0"/>
    </xf>
  </cellStyleXfs>
  <cellXfs count="94">
    <xf numFmtId="0" fontId="0" fillId="0" borderId="0" xfId="0" applyAlignment="1">
      <alignment/>
    </xf>
    <xf numFmtId="0" fontId="40" fillId="24" borderId="0" xfId="231" applyNumberFormat="1" applyFont="1" applyFill="1" applyBorder="1" applyAlignment="1" applyProtection="1">
      <alignment vertical="center"/>
      <protection/>
    </xf>
    <xf numFmtId="0" fontId="38" fillId="24" borderId="0" xfId="231" applyNumberFormat="1" applyFont="1" applyFill="1" applyBorder="1" applyAlignment="1" applyProtection="1">
      <alignment horizontal="center" vertical="center"/>
      <protection/>
    </xf>
    <xf numFmtId="0" fontId="38" fillId="24" borderId="16" xfId="231" applyNumberFormat="1" applyFont="1" applyFill="1" applyBorder="1" applyAlignment="1" applyProtection="1">
      <alignment vertical="center" wrapText="1"/>
      <protection/>
    </xf>
    <xf numFmtId="0" fontId="40" fillId="0" borderId="17" xfId="231" applyNumberFormat="1" applyFont="1" applyFill="1" applyBorder="1" applyAlignment="1" applyProtection="1">
      <alignment horizontal="center" vertical="center" wrapText="1"/>
      <protection/>
    </xf>
    <xf numFmtId="0" fontId="40" fillId="0" borderId="18" xfId="231" applyNumberFormat="1" applyFont="1" applyFill="1" applyBorder="1" applyAlignment="1" applyProtection="1">
      <alignment horizontal="center" vertical="center" wrapText="1"/>
      <protection/>
    </xf>
    <xf numFmtId="0" fontId="40" fillId="0" borderId="18" xfId="233" applyFont="1" applyBorder="1" applyAlignment="1" applyProtection="1">
      <alignment horizontal="center" vertical="center" wrapText="1"/>
      <protection/>
    </xf>
    <xf numFmtId="0" fontId="40" fillId="0" borderId="19" xfId="231" applyNumberFormat="1" applyFont="1" applyFill="1" applyBorder="1" applyAlignment="1" applyProtection="1">
      <alignment horizontal="center" vertical="center" wrapText="1"/>
      <protection/>
    </xf>
    <xf numFmtId="0" fontId="49" fillId="0" borderId="20" xfId="230" applyFont="1" applyBorder="1" applyAlignment="1" applyProtection="1">
      <alignment horizontal="center" vertical="center" wrapText="1"/>
      <protection/>
    </xf>
    <xf numFmtId="0" fontId="49" fillId="0" borderId="21" xfId="230" applyFont="1" applyBorder="1" applyAlignment="1" applyProtection="1">
      <alignment horizontal="center" vertical="center" wrapText="1"/>
      <protection/>
    </xf>
    <xf numFmtId="0" fontId="49" fillId="0" borderId="22" xfId="230" applyFont="1" applyBorder="1" applyAlignment="1" applyProtection="1">
      <alignment horizontal="center" vertical="center" wrapText="1"/>
      <protection/>
    </xf>
    <xf numFmtId="0" fontId="49" fillId="0" borderId="23" xfId="230" applyFont="1" applyBorder="1" applyAlignment="1" applyProtection="1">
      <alignment horizontal="center" vertical="center" wrapText="1"/>
      <protection/>
    </xf>
    <xf numFmtId="0" fontId="49" fillId="0" borderId="24" xfId="230" applyFont="1" applyBorder="1" applyAlignment="1" applyProtection="1">
      <alignment horizontal="center" vertical="center" wrapText="1"/>
      <protection/>
    </xf>
    <xf numFmtId="49" fontId="38" fillId="0" borderId="25" xfId="231" applyNumberFormat="1" applyFont="1" applyBorder="1" applyAlignment="1" applyProtection="1">
      <alignment horizontal="center" vertical="center" wrapText="1"/>
      <protection/>
    </xf>
    <xf numFmtId="0" fontId="38" fillId="0" borderId="25" xfId="231" applyFont="1" applyFill="1" applyBorder="1" applyAlignment="1" applyProtection="1">
      <alignment horizontal="left" vertical="center" wrapText="1"/>
      <protection/>
    </xf>
    <xf numFmtId="49" fontId="40" fillId="0" borderId="26" xfId="231" applyNumberFormat="1" applyFont="1" applyBorder="1" applyAlignment="1" applyProtection="1">
      <alignment horizontal="center" vertical="center" wrapText="1"/>
      <protection/>
    </xf>
    <xf numFmtId="0" fontId="40" fillId="0" borderId="26" xfId="231" applyFont="1" applyBorder="1" applyAlignment="1" applyProtection="1">
      <alignment horizontal="left" vertical="center" wrapText="1" indent="1"/>
      <protection/>
    </xf>
    <xf numFmtId="0" fontId="40" fillId="0" borderId="26" xfId="231" applyFont="1" applyBorder="1" applyAlignment="1" applyProtection="1">
      <alignment horizontal="left" vertical="center" wrapText="1" indent="2"/>
      <protection/>
    </xf>
    <xf numFmtId="0" fontId="40" fillId="24" borderId="26" xfId="231" applyFont="1" applyFill="1" applyBorder="1" applyAlignment="1" applyProtection="1">
      <alignment horizontal="left" vertical="center" wrapText="1" indent="3"/>
      <protection/>
    </xf>
    <xf numFmtId="0" fontId="40" fillId="24" borderId="26" xfId="231" applyFont="1" applyFill="1" applyBorder="1" applyAlignment="1" applyProtection="1">
      <alignment horizontal="left" vertical="center" wrapText="1" indent="1"/>
      <protection/>
    </xf>
    <xf numFmtId="49" fontId="40" fillId="0" borderId="27" xfId="231" applyNumberFormat="1" applyFont="1" applyBorder="1" applyAlignment="1" applyProtection="1">
      <alignment horizontal="center" vertical="center" wrapText="1"/>
      <protection/>
    </xf>
    <xf numFmtId="0" fontId="40" fillId="24" borderId="27" xfId="231" applyFont="1" applyFill="1" applyBorder="1" applyAlignment="1" applyProtection="1">
      <alignment horizontal="left" vertical="center" wrapText="1" indent="1"/>
      <protection/>
    </xf>
    <xf numFmtId="0" fontId="40" fillId="0" borderId="26" xfId="231" applyFont="1" applyFill="1" applyBorder="1" applyAlignment="1" applyProtection="1">
      <alignment horizontal="left" vertical="center" wrapText="1" indent="1"/>
      <protection/>
    </xf>
    <xf numFmtId="0" fontId="40" fillId="0" borderId="27" xfId="231" applyFont="1" applyFill="1" applyBorder="1" applyAlignment="1" applyProtection="1">
      <alignment horizontal="left" vertical="center" wrapText="1" indent="1"/>
      <protection/>
    </xf>
    <xf numFmtId="49" fontId="38" fillId="0" borderId="21" xfId="231" applyNumberFormat="1" applyFont="1" applyBorder="1" applyAlignment="1" applyProtection="1">
      <alignment horizontal="center" vertical="center" wrapText="1"/>
      <protection/>
    </xf>
    <xf numFmtId="0" fontId="38" fillId="0" borderId="21" xfId="231" applyFont="1" applyFill="1" applyBorder="1" applyAlignment="1" applyProtection="1">
      <alignment horizontal="left" vertical="center" wrapText="1"/>
      <protection/>
    </xf>
    <xf numFmtId="0" fontId="40" fillId="0" borderId="27" xfId="231" applyFont="1" applyBorder="1" applyAlignment="1" applyProtection="1">
      <alignment horizontal="left" vertical="center" wrapText="1" indent="1"/>
      <protection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 wrapText="1"/>
    </xf>
    <xf numFmtId="0" fontId="40" fillId="24" borderId="0" xfId="231" applyFont="1" applyFill="1" applyBorder="1" applyAlignment="1" applyProtection="1">
      <alignment vertical="center"/>
      <protection/>
    </xf>
    <xf numFmtId="0" fontId="40" fillId="24" borderId="0" xfId="231" applyFont="1" applyFill="1" applyBorder="1" applyAlignment="1" applyProtection="1">
      <alignment vertical="center" wrapText="1"/>
      <protection/>
    </xf>
    <xf numFmtId="0" fontId="40" fillId="24" borderId="0" xfId="232" applyNumberFormat="1" applyFont="1" applyFill="1" applyBorder="1" applyAlignment="1" applyProtection="1">
      <alignment horizontal="left" vertical="center"/>
      <protection/>
    </xf>
    <xf numFmtId="0" fontId="38" fillId="24" borderId="0" xfId="232" applyNumberFormat="1" applyFont="1" applyFill="1" applyBorder="1" applyAlignment="1" applyProtection="1">
      <alignment horizontal="left" vertical="center"/>
      <protection/>
    </xf>
    <xf numFmtId="0" fontId="48" fillId="0" borderId="0" xfId="231" applyFont="1" applyBorder="1" applyAlignment="1" applyProtection="1">
      <alignment horizontal="center" vertical="center"/>
      <protection/>
    </xf>
    <xf numFmtId="0" fontId="48" fillId="0" borderId="0" xfId="23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40" fillId="24" borderId="17" xfId="231" applyNumberFormat="1" applyFont="1" applyFill="1" applyBorder="1" applyAlignment="1" applyProtection="1">
      <alignment horizontal="center" vertical="center" wrapText="1"/>
      <protection/>
    </xf>
    <xf numFmtId="0" fontId="40" fillId="24" borderId="18" xfId="231" applyNumberFormat="1" applyFont="1" applyFill="1" applyBorder="1" applyAlignment="1" applyProtection="1">
      <alignment horizontal="center" vertical="center" wrapText="1"/>
      <protection/>
    </xf>
    <xf numFmtId="0" fontId="40" fillId="24" borderId="18" xfId="233" applyFont="1" applyFill="1" applyBorder="1" applyAlignment="1" applyProtection="1">
      <alignment horizontal="center" vertical="center" wrapText="1"/>
      <protection/>
    </xf>
    <xf numFmtId="0" fontId="40" fillId="24" borderId="19" xfId="231" applyNumberFormat="1" applyFont="1" applyFill="1" applyBorder="1" applyAlignment="1" applyProtection="1">
      <alignment horizontal="center" vertical="center" wrapText="1"/>
      <protection/>
    </xf>
    <xf numFmtId="0" fontId="49" fillId="24" borderId="22" xfId="230" applyFont="1" applyFill="1" applyBorder="1" applyAlignment="1" applyProtection="1">
      <alignment horizontal="center" vertical="center" wrapText="1"/>
      <protection/>
    </xf>
    <xf numFmtId="0" fontId="49" fillId="24" borderId="23" xfId="230" applyFont="1" applyFill="1" applyBorder="1" applyAlignment="1" applyProtection="1">
      <alignment horizontal="center" vertical="center" wrapText="1"/>
      <protection/>
    </xf>
    <xf numFmtId="0" fontId="49" fillId="24" borderId="24" xfId="230" applyFont="1" applyFill="1" applyBorder="1" applyAlignment="1" applyProtection="1">
      <alignment horizontal="center" vertical="center" wrapText="1"/>
      <protection/>
    </xf>
    <xf numFmtId="4" fontId="40" fillId="24" borderId="28" xfId="231" applyNumberFormat="1" applyFont="1" applyFill="1" applyBorder="1" applyAlignment="1" applyProtection="1">
      <alignment vertical="center"/>
      <protection/>
    </xf>
    <xf numFmtId="4" fontId="40" fillId="24" borderId="29" xfId="231" applyNumberFormat="1" applyFont="1" applyFill="1" applyBorder="1" applyAlignment="1" applyProtection="1">
      <alignment vertical="center"/>
      <protection/>
    </xf>
    <xf numFmtId="4" fontId="40" fillId="24" borderId="13" xfId="231" applyNumberFormat="1" applyFont="1" applyFill="1" applyBorder="1" applyAlignment="1" applyProtection="1">
      <alignment vertical="center"/>
      <protection/>
    </xf>
    <xf numFmtId="4" fontId="40" fillId="24" borderId="30" xfId="231" applyNumberFormat="1" applyFont="1" applyFill="1" applyBorder="1" applyAlignment="1" applyProtection="1">
      <alignment vertical="center"/>
      <protection/>
    </xf>
    <xf numFmtId="4" fontId="40" fillId="24" borderId="31" xfId="231" applyNumberFormat="1" applyFont="1" applyFill="1" applyBorder="1" applyAlignment="1" applyProtection="1">
      <alignment vertical="center"/>
      <protection/>
    </xf>
    <xf numFmtId="4" fontId="40" fillId="24" borderId="32" xfId="231" applyNumberFormat="1" applyFont="1" applyFill="1" applyBorder="1" applyAlignment="1" applyProtection="1">
      <alignment vertical="center"/>
      <protection/>
    </xf>
    <xf numFmtId="4" fontId="40" fillId="24" borderId="15" xfId="231" applyNumberFormat="1" applyFont="1" applyFill="1" applyBorder="1" applyAlignment="1" applyProtection="1">
      <alignment vertical="center"/>
      <protection/>
    </xf>
    <xf numFmtId="4" fontId="40" fillId="24" borderId="33" xfId="231" applyNumberFormat="1" applyFont="1" applyFill="1" applyBorder="1" applyAlignment="1" applyProtection="1">
      <alignment vertical="center"/>
      <protection/>
    </xf>
    <xf numFmtId="4" fontId="40" fillId="24" borderId="34" xfId="231" applyNumberFormat="1" applyFont="1" applyFill="1" applyBorder="1" applyAlignment="1" applyProtection="1">
      <alignment vertical="center"/>
      <protection/>
    </xf>
    <xf numFmtId="4" fontId="40" fillId="24" borderId="22" xfId="231" applyNumberFormat="1" applyFont="1" applyFill="1" applyBorder="1" applyAlignment="1" applyProtection="1">
      <alignment vertical="center"/>
      <protection/>
    </xf>
    <xf numFmtId="4" fontId="40" fillId="24" borderId="23" xfId="231" applyNumberFormat="1" applyFont="1" applyFill="1" applyBorder="1" applyAlignment="1" applyProtection="1">
      <alignment vertical="center"/>
      <protection/>
    </xf>
    <xf numFmtId="4" fontId="40" fillId="24" borderId="13" xfId="231" applyNumberFormat="1" applyFont="1" applyFill="1" applyBorder="1" applyAlignment="1" applyProtection="1">
      <alignment vertical="center"/>
      <protection locked="0"/>
    </xf>
    <xf numFmtId="4" fontId="40" fillId="24" borderId="30" xfId="231" applyNumberFormat="1" applyFont="1" applyFill="1" applyBorder="1" applyAlignment="1" applyProtection="1">
      <alignment vertical="center"/>
      <protection locked="0"/>
    </xf>
    <xf numFmtId="0" fontId="0" fillId="0" borderId="0" xfId="0" applyNumberFormat="1" applyAlignment="1">
      <alignment vertical="top"/>
    </xf>
    <xf numFmtId="4" fontId="40" fillId="24" borderId="28" xfId="231" applyNumberFormat="1" applyFont="1" applyFill="1" applyBorder="1" applyAlignment="1" applyProtection="1">
      <alignment horizontal="center" vertical="center"/>
      <protection/>
    </xf>
    <xf numFmtId="0" fontId="40" fillId="24" borderId="0" xfId="231" applyFont="1" applyFill="1" applyBorder="1" applyAlignment="1" applyProtection="1">
      <alignment horizontal="center" vertical="center"/>
      <protection/>
    </xf>
    <xf numFmtId="0" fontId="40" fillId="24" borderId="0" xfId="231" applyFont="1" applyFill="1" applyBorder="1" applyAlignment="1" applyProtection="1">
      <alignment horizontal="left" vertical="center" wrapText="1"/>
      <protection/>
    </xf>
    <xf numFmtId="4" fontId="40" fillId="24" borderId="0" xfId="231" applyNumberFormat="1" applyFont="1" applyFill="1" applyBorder="1" applyAlignment="1" applyProtection="1">
      <alignment horizontal="left" vertical="center" wrapText="1"/>
      <protection/>
    </xf>
    <xf numFmtId="0" fontId="50" fillId="24" borderId="0" xfId="231" applyFont="1" applyFill="1" applyBorder="1" applyAlignment="1" applyProtection="1">
      <alignment vertical="center"/>
      <protection/>
    </xf>
    <xf numFmtId="188" fontId="0" fillId="0" borderId="0" xfId="0" applyNumberFormat="1" applyAlignment="1">
      <alignment/>
    </xf>
    <xf numFmtId="0" fontId="38" fillId="7" borderId="35" xfId="232" applyNumberFormat="1" applyFont="1" applyFill="1" applyBorder="1" applyAlignment="1" applyProtection="1">
      <alignment horizontal="center" vertical="center"/>
      <protection/>
    </xf>
    <xf numFmtId="0" fontId="38" fillId="7" borderId="36" xfId="232" applyNumberFormat="1" applyFont="1" applyFill="1" applyBorder="1" applyAlignment="1" applyProtection="1">
      <alignment horizontal="center" vertical="center"/>
      <protection/>
    </xf>
    <xf numFmtId="0" fontId="38" fillId="7" borderId="37" xfId="232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0" fillId="0" borderId="41" xfId="231" applyNumberFormat="1" applyFont="1" applyFill="1" applyBorder="1" applyAlignment="1" applyProtection="1">
      <alignment horizontal="center" vertical="center"/>
      <protection/>
    </xf>
    <xf numFmtId="0" fontId="40" fillId="0" borderId="42" xfId="231" applyNumberFormat="1" applyFont="1" applyFill="1" applyBorder="1" applyAlignment="1" applyProtection="1">
      <alignment horizontal="center" vertical="center"/>
      <protection/>
    </xf>
    <xf numFmtId="0" fontId="40" fillId="0" borderId="41" xfId="231" applyNumberFormat="1" applyFont="1" applyFill="1" applyBorder="1" applyAlignment="1" applyProtection="1">
      <alignment horizontal="center" vertical="center" wrapText="1"/>
      <protection/>
    </xf>
    <xf numFmtId="0" fontId="40" fillId="0" borderId="42" xfId="231" applyNumberFormat="1" applyFont="1" applyFill="1" applyBorder="1" applyAlignment="1" applyProtection="1">
      <alignment horizontal="center" vertical="center" wrapText="1"/>
      <protection/>
    </xf>
    <xf numFmtId="0" fontId="40" fillId="24" borderId="15" xfId="231" applyNumberFormat="1" applyFont="1" applyFill="1" applyBorder="1" applyAlignment="1" applyProtection="1">
      <alignment horizontal="center" vertical="center" wrapText="1"/>
      <protection/>
    </xf>
    <xf numFmtId="0" fontId="40" fillId="24" borderId="29" xfId="231" applyNumberFormat="1" applyFont="1" applyFill="1" applyBorder="1" applyAlignment="1" applyProtection="1">
      <alignment horizontal="center" vertical="center" wrapText="1"/>
      <protection/>
    </xf>
    <xf numFmtId="0" fontId="40" fillId="24" borderId="33" xfId="231" applyNumberFormat="1" applyFont="1" applyFill="1" applyBorder="1" applyAlignment="1" applyProtection="1">
      <alignment horizontal="center" vertical="center" wrapText="1"/>
      <protection/>
    </xf>
    <xf numFmtId="0" fontId="51" fillId="24" borderId="0" xfId="231" applyFont="1" applyFill="1" applyBorder="1" applyAlignment="1" applyProtection="1">
      <alignment vertical="center" wrapText="1"/>
      <protection/>
    </xf>
    <xf numFmtId="186" fontId="51" fillId="24" borderId="0" xfId="231" applyNumberFormat="1" applyFont="1" applyFill="1" applyBorder="1" applyAlignment="1" applyProtection="1">
      <alignment vertical="center"/>
      <protection/>
    </xf>
    <xf numFmtId="0" fontId="51" fillId="24" borderId="0" xfId="231" applyFont="1" applyFill="1" applyBorder="1" applyAlignment="1" applyProtection="1">
      <alignment vertical="center"/>
      <protection/>
    </xf>
    <xf numFmtId="186" fontId="51" fillId="24" borderId="0" xfId="231" applyNumberFormat="1" applyFont="1" applyFill="1" applyBorder="1" applyAlignment="1" applyProtection="1">
      <alignment vertical="center" wrapText="1"/>
      <protection/>
    </xf>
    <xf numFmtId="0" fontId="51" fillId="24" borderId="0" xfId="231" applyFont="1" applyFill="1" applyBorder="1" applyAlignment="1" applyProtection="1">
      <alignment horizontal="right" vertical="center" wrapText="1"/>
      <protection/>
    </xf>
    <xf numFmtId="187" fontId="51" fillId="24" borderId="0" xfId="231" applyNumberFormat="1" applyFont="1" applyFill="1" applyBorder="1" applyAlignment="1" applyProtection="1">
      <alignment horizontal="left" vertical="center" wrapText="1"/>
      <protection/>
    </xf>
    <xf numFmtId="4" fontId="51" fillId="24" borderId="0" xfId="231" applyNumberFormat="1" applyFont="1" applyFill="1" applyBorder="1" applyAlignment="1" applyProtection="1">
      <alignment horizontal="left" vertical="center" wrapText="1"/>
      <protection/>
    </xf>
    <xf numFmtId="0" fontId="51" fillId="24" borderId="0" xfId="231" applyFont="1" applyFill="1" applyBorder="1" applyAlignment="1" applyProtection="1">
      <alignment horizontal="left" vertical="center" wrapText="1"/>
      <protection/>
    </xf>
    <xf numFmtId="187" fontId="52" fillId="0" borderId="0" xfId="0" applyNumberFormat="1" applyFont="1" applyAlignment="1">
      <alignment/>
    </xf>
    <xf numFmtId="0" fontId="0" fillId="24" borderId="0" xfId="0" applyFill="1" applyBorder="1" applyAlignment="1">
      <alignment/>
    </xf>
    <xf numFmtId="2" fontId="40" fillId="24" borderId="28" xfId="231" applyNumberFormat="1" applyFont="1" applyFill="1" applyBorder="1" applyAlignment="1" applyProtection="1">
      <alignment vertical="center"/>
      <protection/>
    </xf>
    <xf numFmtId="2" fontId="40" fillId="24" borderId="31" xfId="231" applyNumberFormat="1" applyFont="1" applyFill="1" applyBorder="1" applyAlignment="1" applyProtection="1">
      <alignment vertical="center"/>
      <protection/>
    </xf>
    <xf numFmtId="2" fontId="40" fillId="24" borderId="15" xfId="231" applyNumberFormat="1" applyFont="1" applyFill="1" applyBorder="1" applyAlignment="1" applyProtection="1">
      <alignment vertical="center"/>
      <protection/>
    </xf>
    <xf numFmtId="2" fontId="40" fillId="24" borderId="13" xfId="231" applyNumberFormat="1" applyFont="1" applyFill="1" applyBorder="1" applyAlignment="1" applyProtection="1">
      <alignment vertical="center"/>
      <protection/>
    </xf>
    <xf numFmtId="2" fontId="40" fillId="24" borderId="22" xfId="231" applyNumberFormat="1" applyFont="1" applyFill="1" applyBorder="1" applyAlignment="1" applyProtection="1">
      <alignment vertical="center"/>
      <protection/>
    </xf>
    <xf numFmtId="185" fontId="51" fillId="24" borderId="0" xfId="231" applyNumberFormat="1" applyFont="1" applyFill="1" applyBorder="1" applyAlignment="1" applyProtection="1">
      <alignment vertical="center"/>
      <protection/>
    </xf>
    <xf numFmtId="185" fontId="51" fillId="24" borderId="0" xfId="231" applyNumberFormat="1" applyFont="1" applyFill="1" applyBorder="1" applyAlignment="1" applyProtection="1">
      <alignment horizontal="left" vertical="center" wrapText="1"/>
      <protection/>
    </xf>
  </cellXfs>
  <cellStyles count="298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2 2" xfId="79"/>
    <cellStyle name="Currency [0] 2 3" xfId="80"/>
    <cellStyle name="Currency [0] 2 4" xfId="81"/>
    <cellStyle name="Currency [0] 2 5" xfId="82"/>
    <cellStyle name="Currency [0] 2 6" xfId="83"/>
    <cellStyle name="Currency [0] 2 7" xfId="84"/>
    <cellStyle name="Currency [0] 2 8" xfId="85"/>
    <cellStyle name="Currency [0] 3" xfId="86"/>
    <cellStyle name="Currency [0] 3 2" xfId="87"/>
    <cellStyle name="Currency [0] 3 3" xfId="88"/>
    <cellStyle name="Currency [0] 3 4" xfId="89"/>
    <cellStyle name="Currency [0] 3 5" xfId="90"/>
    <cellStyle name="Currency [0] 3 6" xfId="91"/>
    <cellStyle name="Currency [0] 3 7" xfId="92"/>
    <cellStyle name="Currency [0] 3 8" xfId="93"/>
    <cellStyle name="Currency [0] 4" xfId="94"/>
    <cellStyle name="Currency [0] 4 2" xfId="95"/>
    <cellStyle name="Currency [0] 4 3" xfId="96"/>
    <cellStyle name="Currency [0] 4 4" xfId="97"/>
    <cellStyle name="Currency [0] 4 5" xfId="98"/>
    <cellStyle name="Currency [0] 4 6" xfId="99"/>
    <cellStyle name="Currency [0] 4 7" xfId="100"/>
    <cellStyle name="Currency [0] 4 8" xfId="101"/>
    <cellStyle name="Currency [0] 5" xfId="102"/>
    <cellStyle name="Currency [0] 5 2" xfId="103"/>
    <cellStyle name="Currency [0] 5 3" xfId="104"/>
    <cellStyle name="Currency [0] 5 4" xfId="105"/>
    <cellStyle name="Currency [0] 5 5" xfId="106"/>
    <cellStyle name="Currency [0] 5 6" xfId="107"/>
    <cellStyle name="Currency [0] 5 7" xfId="108"/>
    <cellStyle name="Currency [0] 5 8" xfId="109"/>
    <cellStyle name="Currency_irl tel sep5" xfId="110"/>
    <cellStyle name="Euro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" xfId="128"/>
    <cellStyle name="Normal 2" xfId="129"/>
    <cellStyle name="normal 3" xfId="130"/>
    <cellStyle name="normal 4" xfId="131"/>
    <cellStyle name="normal 5" xfId="132"/>
    <cellStyle name="normal 6" xfId="133"/>
    <cellStyle name="normal 7" xfId="134"/>
    <cellStyle name="normal 8" xfId="135"/>
    <cellStyle name="normal 9" xfId="136"/>
    <cellStyle name="Normal_ASUS" xfId="137"/>
    <cellStyle name="Normal1" xfId="138"/>
    <cellStyle name="normбlnм_laroux" xfId="139"/>
    <cellStyle name="Note" xfId="140"/>
    <cellStyle name="Output" xfId="141"/>
    <cellStyle name="Price_Body" xfId="142"/>
    <cellStyle name="Style 1" xfId="143"/>
    <cellStyle name="Title" xfId="144"/>
    <cellStyle name="Total" xfId="145"/>
    <cellStyle name="Warning Text" xfId="146"/>
    <cellStyle name="Акцент1" xfId="147"/>
    <cellStyle name="Акцент2" xfId="148"/>
    <cellStyle name="Акцент3" xfId="149"/>
    <cellStyle name="Акцент4" xfId="150"/>
    <cellStyle name="Акцент5" xfId="151"/>
    <cellStyle name="Акцент6" xfId="152"/>
    <cellStyle name="Беззащитный" xfId="153"/>
    <cellStyle name="Ввод " xfId="154"/>
    <cellStyle name="Вывод" xfId="155"/>
    <cellStyle name="Вычисление" xfId="156"/>
    <cellStyle name="Hyperlink" xfId="157"/>
    <cellStyle name="ДАТА" xfId="158"/>
    <cellStyle name="ДАТА 2" xfId="159"/>
    <cellStyle name="ДАТА 3" xfId="160"/>
    <cellStyle name="ДАТА 4" xfId="161"/>
    <cellStyle name="ДАТА 5" xfId="162"/>
    <cellStyle name="ДАТА 6" xfId="163"/>
    <cellStyle name="ДАТА 7" xfId="164"/>
    <cellStyle name="ДАТА 8" xfId="165"/>
    <cellStyle name="Currency" xfId="166"/>
    <cellStyle name="Currency [0]" xfId="167"/>
    <cellStyle name="Заголовок" xfId="168"/>
    <cellStyle name="Заголовок 1" xfId="169"/>
    <cellStyle name="Заголовок 2" xfId="170"/>
    <cellStyle name="Заголовок 3" xfId="171"/>
    <cellStyle name="Заголовок 4" xfId="172"/>
    <cellStyle name="ЗАГОЛОВОК1" xfId="173"/>
    <cellStyle name="ЗАГОЛОВОК2" xfId="174"/>
    <cellStyle name="ЗаголовокСтолбца" xfId="175"/>
    <cellStyle name="Защитный" xfId="176"/>
    <cellStyle name="Значение" xfId="177"/>
    <cellStyle name="Итог" xfId="178"/>
    <cellStyle name="ИТОГОВЫЙ" xfId="179"/>
    <cellStyle name="ИТОГОВЫЙ 2" xfId="180"/>
    <cellStyle name="ИТОГОВЫЙ 3" xfId="181"/>
    <cellStyle name="ИТОГОВЫЙ 4" xfId="182"/>
    <cellStyle name="ИТОГОВЫЙ 5" xfId="183"/>
    <cellStyle name="ИТОГОВЫЙ 6" xfId="184"/>
    <cellStyle name="ИТОГОВЫЙ 7" xfId="185"/>
    <cellStyle name="ИТОГОВЫЙ 8" xfId="186"/>
    <cellStyle name="Контрольная ячейка" xfId="187"/>
    <cellStyle name="Мой заголовок" xfId="188"/>
    <cellStyle name="Мой заголовок листа" xfId="189"/>
    <cellStyle name="Мои наименования показателей" xfId="190"/>
    <cellStyle name="Мои наименования показателей 2" xfId="191"/>
    <cellStyle name="Мои наименования показателей 2 2" xfId="192"/>
    <cellStyle name="Мои наименования показателей 2 3" xfId="193"/>
    <cellStyle name="Мои наименования показателей 2 4" xfId="194"/>
    <cellStyle name="Мои наименования показателей 2 5" xfId="195"/>
    <cellStyle name="Мои наименования показателей 2 6" xfId="196"/>
    <cellStyle name="Мои наименования показателей 2 7" xfId="197"/>
    <cellStyle name="Мои наименования показателей 2 8" xfId="198"/>
    <cellStyle name="Мои наименования показателей 3" xfId="199"/>
    <cellStyle name="Мои наименования показателей 3 2" xfId="200"/>
    <cellStyle name="Мои наименования показателей 3 3" xfId="201"/>
    <cellStyle name="Мои наименования показателей 3 4" xfId="202"/>
    <cellStyle name="Мои наименования показателей 3 5" xfId="203"/>
    <cellStyle name="Мои наименования показателей 3 6" xfId="204"/>
    <cellStyle name="Мои наименования показателей 3 7" xfId="205"/>
    <cellStyle name="Мои наименования показателей 3 8" xfId="206"/>
    <cellStyle name="Мои наименования показателей 4" xfId="207"/>
    <cellStyle name="Мои наименования показателей 4 2" xfId="208"/>
    <cellStyle name="Мои наименования показателей 4 3" xfId="209"/>
    <cellStyle name="Мои наименования показателей 4 4" xfId="210"/>
    <cellStyle name="Мои наименования показателей 4 5" xfId="211"/>
    <cellStyle name="Мои наименования показателей 4 6" xfId="212"/>
    <cellStyle name="Мои наименования показателей 4 7" xfId="213"/>
    <cellStyle name="Мои наименования показателей 4 8" xfId="214"/>
    <cellStyle name="Мои наименования показателей 5" xfId="215"/>
    <cellStyle name="Мои наименования показателей 5 2" xfId="216"/>
    <cellStyle name="Мои наименования показателей 5 3" xfId="217"/>
    <cellStyle name="Мои наименования показателей 5 4" xfId="218"/>
    <cellStyle name="Мои наименования показателей 5 5" xfId="219"/>
    <cellStyle name="Мои наименования показателей 5 6" xfId="220"/>
    <cellStyle name="Мои наименования показателей 5 7" xfId="221"/>
    <cellStyle name="Мои наименования показателей 5 8" xfId="222"/>
    <cellStyle name="Мои наименования показателей_BALANCE.TBO.1.71" xfId="223"/>
    <cellStyle name="назв фил" xfId="224"/>
    <cellStyle name="Название" xfId="225"/>
    <cellStyle name="Нейтральный" xfId="226"/>
    <cellStyle name="Обычный 2" xfId="227"/>
    <cellStyle name="Обычный 3" xfId="228"/>
    <cellStyle name="Обычный 4" xfId="229"/>
    <cellStyle name="Обычный_FORM3.1" xfId="230"/>
    <cellStyle name="Обычный_methodics230802-pril1-3" xfId="231"/>
    <cellStyle name="Обычный_Книга1" xfId="232"/>
    <cellStyle name="Обычный_Образец шаблона Сетевые организации" xfId="233"/>
    <cellStyle name="Followed Hyperlink" xfId="234"/>
    <cellStyle name="Плохой" xfId="235"/>
    <cellStyle name="Поле ввода" xfId="236"/>
    <cellStyle name="Пояснение" xfId="237"/>
    <cellStyle name="Примечание" xfId="238"/>
    <cellStyle name="Примечание 2" xfId="239"/>
    <cellStyle name="Примечание 2 2" xfId="240"/>
    <cellStyle name="Примечание 2 3" xfId="241"/>
    <cellStyle name="Примечание 2 4" xfId="242"/>
    <cellStyle name="Примечание 2 5" xfId="243"/>
    <cellStyle name="Примечание 2 6" xfId="244"/>
    <cellStyle name="Примечание 2 7" xfId="245"/>
    <cellStyle name="Примечание 2 8" xfId="246"/>
    <cellStyle name="Примечание 3" xfId="247"/>
    <cellStyle name="Примечание 3 2" xfId="248"/>
    <cellStyle name="Примечание 3 3" xfId="249"/>
    <cellStyle name="Примечание 3 4" xfId="250"/>
    <cellStyle name="Примечание 3 5" xfId="251"/>
    <cellStyle name="Примечание 3 6" xfId="252"/>
    <cellStyle name="Примечание 3 7" xfId="253"/>
    <cellStyle name="Примечание 3 8" xfId="254"/>
    <cellStyle name="Примечание 4" xfId="255"/>
    <cellStyle name="Примечание 4 2" xfId="256"/>
    <cellStyle name="Примечание 4 3" xfId="257"/>
    <cellStyle name="Примечание 4 4" xfId="258"/>
    <cellStyle name="Примечание 4 5" xfId="259"/>
    <cellStyle name="Примечание 4 6" xfId="260"/>
    <cellStyle name="Примечание 4 7" xfId="261"/>
    <cellStyle name="Примечание 4 8" xfId="262"/>
    <cellStyle name="Примечание 5" xfId="263"/>
    <cellStyle name="Примечание 5 2" xfId="264"/>
    <cellStyle name="Примечание 5 3" xfId="265"/>
    <cellStyle name="Примечание 5 4" xfId="266"/>
    <cellStyle name="Примечание 5 5" xfId="267"/>
    <cellStyle name="Примечание 5 6" xfId="268"/>
    <cellStyle name="Примечание 5 7" xfId="269"/>
    <cellStyle name="Примечание 5 8" xfId="270"/>
    <cellStyle name="Percent" xfId="271"/>
    <cellStyle name="Связанная ячейка" xfId="272"/>
    <cellStyle name="Стиль 1" xfId="273"/>
    <cellStyle name="ТЕКСТ" xfId="274"/>
    <cellStyle name="ТЕКСТ 2" xfId="275"/>
    <cellStyle name="ТЕКСТ 3" xfId="276"/>
    <cellStyle name="ТЕКСТ 4" xfId="277"/>
    <cellStyle name="ТЕКСТ 5" xfId="278"/>
    <cellStyle name="ТЕКСТ 6" xfId="279"/>
    <cellStyle name="ТЕКСТ 7" xfId="280"/>
    <cellStyle name="ТЕКСТ 8" xfId="281"/>
    <cellStyle name="Текст предупреждения" xfId="282"/>
    <cellStyle name="Текстовый" xfId="283"/>
    <cellStyle name="Текстовый 2" xfId="284"/>
    <cellStyle name="Текстовый 3" xfId="285"/>
    <cellStyle name="Текстовый 4" xfId="286"/>
    <cellStyle name="Текстовый 5" xfId="287"/>
    <cellStyle name="Текстовый 6" xfId="288"/>
    <cellStyle name="Текстовый 7" xfId="289"/>
    <cellStyle name="Текстовый 8" xfId="290"/>
    <cellStyle name="Текстовый_46EE(v6.1.1)" xfId="291"/>
    <cellStyle name="Тысячи [0]_3Com" xfId="292"/>
    <cellStyle name="Тысячи_3Com" xfId="293"/>
    <cellStyle name="ФИКСИРОВАННЫЙ" xfId="294"/>
    <cellStyle name="ФИКСИРОВАННЫЙ 2" xfId="295"/>
    <cellStyle name="ФИКСИРОВАННЫЙ 3" xfId="296"/>
    <cellStyle name="ФИКСИРОВАННЫЙ 4" xfId="297"/>
    <cellStyle name="ФИКСИРОВАННЫЙ 5" xfId="298"/>
    <cellStyle name="ФИКСИРОВАННЫЙ 6" xfId="299"/>
    <cellStyle name="ФИКСИРОВАННЫЙ 7" xfId="300"/>
    <cellStyle name="ФИКСИРОВАННЫЙ 8" xfId="301"/>
    <cellStyle name="Comma" xfId="302"/>
    <cellStyle name="Comma [0]" xfId="303"/>
    <cellStyle name="Финансовый 2" xfId="304"/>
    <cellStyle name="Формула" xfId="305"/>
    <cellStyle name="ФормулаВБ" xfId="306"/>
    <cellStyle name="ФормулаНаКонтроль" xfId="307"/>
    <cellStyle name="Хороший" xfId="308"/>
    <cellStyle name="Џђћ–…ќ’ќ›‰" xfId="3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1">
      <selection activeCell="H9" sqref="H9"/>
    </sheetView>
  </sheetViews>
  <sheetFormatPr defaultColWidth="9.00390625" defaultRowHeight="18.75" customHeight="1"/>
  <cols>
    <col min="1" max="1" width="8.375" style="0" customWidth="1"/>
    <col min="2" max="2" width="51.875" style="0" customWidth="1"/>
    <col min="3" max="3" width="12.625" style="0" customWidth="1"/>
    <col min="4" max="4" width="12.25390625" style="0" customWidth="1"/>
    <col min="5" max="5" width="13.00390625" style="0" customWidth="1"/>
    <col min="6" max="6" width="13.875" style="0" customWidth="1"/>
    <col min="7" max="7" width="12.75390625" style="0" customWidth="1"/>
    <col min="8" max="16384" width="8.375" style="0" customWidth="1"/>
  </cols>
  <sheetData>
    <row r="1" spans="1:13" ht="18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4" ht="18.75" customHeight="1">
      <c r="A2" s="32"/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6"/>
    </row>
    <row r="3" spans="1:14" ht="18.75" customHeight="1">
      <c r="A3" s="64" t="s">
        <v>63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30"/>
      <c r="N3" s="36"/>
    </row>
    <row r="4" spans="1:14" ht="18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30"/>
      <c r="N4" s="36"/>
    </row>
    <row r="5" spans="1:14" ht="18.75" customHeight="1" thickBot="1">
      <c r="A5" s="1" t="s">
        <v>0</v>
      </c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0"/>
      <c r="N5" s="36"/>
    </row>
    <row r="6" spans="1:14" ht="18.75" customHeight="1">
      <c r="A6" s="70" t="s">
        <v>2</v>
      </c>
      <c r="B6" s="72" t="s">
        <v>3</v>
      </c>
      <c r="C6" s="74" t="s">
        <v>61</v>
      </c>
      <c r="D6" s="75"/>
      <c r="E6" s="75"/>
      <c r="F6" s="75"/>
      <c r="G6" s="76"/>
      <c r="H6" s="74" t="s">
        <v>62</v>
      </c>
      <c r="I6" s="75"/>
      <c r="J6" s="75"/>
      <c r="K6" s="75"/>
      <c r="L6" s="76"/>
      <c r="M6" s="30"/>
      <c r="N6" s="36"/>
    </row>
    <row r="7" spans="1:14" ht="18.75" customHeight="1" thickBot="1">
      <c r="A7" s="71"/>
      <c r="B7" s="73"/>
      <c r="C7" s="37" t="s">
        <v>4</v>
      </c>
      <c r="D7" s="38" t="s">
        <v>5</v>
      </c>
      <c r="E7" s="39" t="s">
        <v>6</v>
      </c>
      <c r="F7" s="39" t="s">
        <v>7</v>
      </c>
      <c r="G7" s="40" t="s">
        <v>8</v>
      </c>
      <c r="H7" s="37" t="s">
        <v>4</v>
      </c>
      <c r="I7" s="38" t="s">
        <v>5</v>
      </c>
      <c r="J7" s="39" t="s">
        <v>6</v>
      </c>
      <c r="K7" s="39" t="s">
        <v>7</v>
      </c>
      <c r="L7" s="40" t="s">
        <v>8</v>
      </c>
      <c r="M7" s="30"/>
      <c r="N7" s="36"/>
    </row>
    <row r="8" spans="1:14" ht="18.75" customHeight="1" thickBot="1">
      <c r="A8" s="8">
        <v>1</v>
      </c>
      <c r="B8" s="9">
        <v>2</v>
      </c>
      <c r="C8" s="41">
        <v>13</v>
      </c>
      <c r="D8" s="42">
        <v>14</v>
      </c>
      <c r="E8" s="42">
        <v>15</v>
      </c>
      <c r="F8" s="42">
        <v>16</v>
      </c>
      <c r="G8" s="43">
        <v>17</v>
      </c>
      <c r="H8" s="41">
        <v>18</v>
      </c>
      <c r="I8" s="42">
        <v>19</v>
      </c>
      <c r="J8" s="42">
        <v>20</v>
      </c>
      <c r="K8" s="42">
        <v>21</v>
      </c>
      <c r="L8" s="43">
        <v>22</v>
      </c>
      <c r="M8" s="30"/>
      <c r="N8" s="36"/>
    </row>
    <row r="9" spans="1:14" ht="18.75" customHeight="1">
      <c r="A9" s="13" t="s">
        <v>9</v>
      </c>
      <c r="B9" s="14" t="s">
        <v>10</v>
      </c>
      <c r="C9" s="87">
        <f>C16</f>
        <v>346.529627</v>
      </c>
      <c r="D9" s="45">
        <v>0</v>
      </c>
      <c r="E9" s="45">
        <f>E16</f>
        <v>309.663759</v>
      </c>
      <c r="F9" s="45">
        <f>F10+F16</f>
        <v>131.8099466</v>
      </c>
      <c r="G9" s="45">
        <f>G10</f>
        <v>47.4954331</v>
      </c>
      <c r="H9" s="58">
        <f>H16</f>
        <v>350.22236</v>
      </c>
      <c r="I9" s="45">
        <v>0</v>
      </c>
      <c r="J9" s="45">
        <f>J16</f>
        <v>280.177888</v>
      </c>
      <c r="K9" s="45">
        <f>K10+K16</f>
        <v>144.41377599999998</v>
      </c>
      <c r="L9" s="45">
        <f>L10</f>
        <v>49.19469299999998</v>
      </c>
      <c r="M9" s="30"/>
      <c r="N9" s="36"/>
    </row>
    <row r="10" spans="1:14" ht="18.75" customHeight="1">
      <c r="A10" s="15" t="s">
        <v>11</v>
      </c>
      <c r="B10" s="16" t="s">
        <v>12</v>
      </c>
      <c r="C10" s="87">
        <f>F10+G10</f>
        <v>142.4395117</v>
      </c>
      <c r="D10" s="46"/>
      <c r="E10" s="46">
        <v>0</v>
      </c>
      <c r="F10" s="46">
        <f>F12</f>
        <v>94.9440786</v>
      </c>
      <c r="G10" s="47">
        <f>G13</f>
        <v>47.4954331</v>
      </c>
      <c r="H10" s="44">
        <f>K10+L10</f>
        <v>123.56399699999997</v>
      </c>
      <c r="I10" s="46"/>
      <c r="J10" s="46">
        <v>0</v>
      </c>
      <c r="K10" s="46">
        <f>K12</f>
        <v>74.369304</v>
      </c>
      <c r="L10" s="47">
        <f>L13</f>
        <v>49.19469299999998</v>
      </c>
      <c r="M10" s="30"/>
      <c r="N10" s="86"/>
    </row>
    <row r="11" spans="1:14" ht="18.75" customHeight="1">
      <c r="A11" s="15" t="s">
        <v>13</v>
      </c>
      <c r="B11" s="17" t="s">
        <v>5</v>
      </c>
      <c r="C11" s="87">
        <v>0</v>
      </c>
      <c r="D11" s="46"/>
      <c r="E11" s="46">
        <v>0</v>
      </c>
      <c r="F11" s="46">
        <v>0</v>
      </c>
      <c r="G11" s="47"/>
      <c r="H11" s="44">
        <v>0</v>
      </c>
      <c r="I11" s="46"/>
      <c r="J11" s="46">
        <v>0</v>
      </c>
      <c r="K11" s="46">
        <v>0</v>
      </c>
      <c r="L11" s="47"/>
      <c r="M11" s="30"/>
      <c r="N11" s="36"/>
    </row>
    <row r="12" spans="1:14" ht="18.75" customHeight="1">
      <c r="A12" s="15" t="s">
        <v>14</v>
      </c>
      <c r="B12" s="17" t="s">
        <v>15</v>
      </c>
      <c r="C12" s="87">
        <f>F12</f>
        <v>94.9440786</v>
      </c>
      <c r="D12" s="46"/>
      <c r="E12" s="46"/>
      <c r="F12" s="46">
        <v>94.9440786</v>
      </c>
      <c r="G12" s="47">
        <v>0</v>
      </c>
      <c r="H12" s="44">
        <f>K12</f>
        <v>74.369304</v>
      </c>
      <c r="I12" s="46"/>
      <c r="J12" s="46"/>
      <c r="K12" s="46">
        <f>J16-J18-J26-J31-J33</f>
        <v>74.369304</v>
      </c>
      <c r="L12" s="47">
        <v>0</v>
      </c>
      <c r="M12" s="30"/>
      <c r="N12" s="36"/>
    </row>
    <row r="13" spans="1:14" ht="18.75" customHeight="1">
      <c r="A13" s="15" t="s">
        <v>16</v>
      </c>
      <c r="B13" s="17" t="s">
        <v>17</v>
      </c>
      <c r="C13" s="87">
        <f>G13</f>
        <v>47.4954331</v>
      </c>
      <c r="D13" s="46"/>
      <c r="E13" s="46"/>
      <c r="F13" s="46"/>
      <c r="G13" s="47">
        <v>47.4954331</v>
      </c>
      <c r="H13" s="44">
        <f>L13</f>
        <v>49.19469299999998</v>
      </c>
      <c r="I13" s="46"/>
      <c r="J13" s="46"/>
      <c r="K13" s="46"/>
      <c r="L13" s="47">
        <f>K12+K16-K18-K22-K26-K31-K33</f>
        <v>49.19469299999998</v>
      </c>
      <c r="M13" s="30"/>
      <c r="N13" s="36"/>
    </row>
    <row r="14" spans="1:14" ht="18.75" customHeight="1">
      <c r="A14" s="15"/>
      <c r="B14" s="18" t="s">
        <v>18</v>
      </c>
      <c r="C14" s="87">
        <v>0</v>
      </c>
      <c r="D14" s="46">
        <v>0</v>
      </c>
      <c r="E14" s="46">
        <v>0</v>
      </c>
      <c r="F14" s="46">
        <v>0</v>
      </c>
      <c r="G14" s="47">
        <v>0</v>
      </c>
      <c r="H14" s="44">
        <v>0</v>
      </c>
      <c r="I14" s="46">
        <v>0</v>
      </c>
      <c r="J14" s="46">
        <v>0</v>
      </c>
      <c r="K14" s="46">
        <v>0</v>
      </c>
      <c r="L14" s="47">
        <v>0</v>
      </c>
      <c r="M14" s="30"/>
      <c r="N14" s="36"/>
    </row>
    <row r="15" spans="1:14" ht="18.75" customHeight="1">
      <c r="A15" s="15" t="s">
        <v>19</v>
      </c>
      <c r="B15" s="19" t="s">
        <v>20</v>
      </c>
      <c r="C15" s="87">
        <v>0</v>
      </c>
      <c r="D15" s="46">
        <v>0</v>
      </c>
      <c r="E15" s="46">
        <v>0</v>
      </c>
      <c r="F15" s="46">
        <v>0</v>
      </c>
      <c r="G15" s="46">
        <v>0</v>
      </c>
      <c r="H15" s="44">
        <v>0</v>
      </c>
      <c r="I15" s="46">
        <v>0</v>
      </c>
      <c r="J15" s="46">
        <v>0</v>
      </c>
      <c r="K15" s="46">
        <v>0</v>
      </c>
      <c r="L15" s="46">
        <v>0</v>
      </c>
      <c r="M15" s="30"/>
      <c r="N15" s="36"/>
    </row>
    <row r="16" spans="1:14" ht="18.75" customHeight="1">
      <c r="A16" s="15" t="s">
        <v>21</v>
      </c>
      <c r="B16" s="19" t="s">
        <v>22</v>
      </c>
      <c r="C16" s="87">
        <f>E16+F16</f>
        <v>346.529627</v>
      </c>
      <c r="D16" s="46">
        <v>0</v>
      </c>
      <c r="E16" s="46">
        <v>309.663759</v>
      </c>
      <c r="F16" s="46">
        <v>36.865868</v>
      </c>
      <c r="G16" s="46">
        <v>0</v>
      </c>
      <c r="H16" s="44">
        <f>J16+K16</f>
        <v>350.22236</v>
      </c>
      <c r="I16" s="46">
        <v>0</v>
      </c>
      <c r="J16" s="46">
        <f>350.22236*80%</f>
        <v>280.177888</v>
      </c>
      <c r="K16" s="46">
        <f>350.22236-J16</f>
        <v>70.04447199999998</v>
      </c>
      <c r="L16" s="46">
        <v>0</v>
      </c>
      <c r="M16" s="30"/>
      <c r="N16" s="36"/>
    </row>
    <row r="17" spans="1:14" ht="18.75" customHeight="1" thickBot="1">
      <c r="A17" s="20" t="s">
        <v>23</v>
      </c>
      <c r="B17" s="21" t="s">
        <v>24</v>
      </c>
      <c r="C17" s="88">
        <v>0</v>
      </c>
      <c r="D17" s="49">
        <v>0</v>
      </c>
      <c r="E17" s="49">
        <v>0</v>
      </c>
      <c r="F17" s="49">
        <v>0</v>
      </c>
      <c r="G17" s="49">
        <v>0</v>
      </c>
      <c r="H17" s="48">
        <v>0</v>
      </c>
      <c r="I17" s="49">
        <v>0</v>
      </c>
      <c r="J17" s="49">
        <v>0</v>
      </c>
      <c r="K17" s="49">
        <v>0</v>
      </c>
      <c r="L17" s="49">
        <v>0</v>
      </c>
      <c r="M17" s="30"/>
      <c r="N17" s="36"/>
    </row>
    <row r="18" spans="1:14" ht="18.75" customHeight="1">
      <c r="A18" s="13" t="s">
        <v>25</v>
      </c>
      <c r="B18" s="14" t="s">
        <v>26</v>
      </c>
      <c r="C18" s="89">
        <f>E18+F18+G18</f>
        <v>17.9950627</v>
      </c>
      <c r="D18" s="45">
        <v>0</v>
      </c>
      <c r="E18" s="45">
        <v>10.8810854</v>
      </c>
      <c r="F18" s="45">
        <v>5.2671371</v>
      </c>
      <c r="G18" s="51">
        <v>1.8468402</v>
      </c>
      <c r="H18" s="50">
        <f>J18+K18+L18</f>
        <v>18.165486</v>
      </c>
      <c r="I18" s="45">
        <v>0</v>
      </c>
      <c r="J18" s="45">
        <v>11.016071</v>
      </c>
      <c r="K18" s="45">
        <v>5.287628</v>
      </c>
      <c r="L18" s="51">
        <v>1.861787</v>
      </c>
      <c r="M18" s="30"/>
      <c r="N18" s="36"/>
    </row>
    <row r="19" spans="1:14" ht="18.75" customHeight="1" thickBot="1">
      <c r="A19" s="15"/>
      <c r="B19" s="22" t="s">
        <v>27</v>
      </c>
      <c r="C19" s="90">
        <f>C18*100/C9</f>
        <v>5.192936273815341</v>
      </c>
      <c r="D19" s="46">
        <v>0</v>
      </c>
      <c r="E19" s="46">
        <f>E18*100/E9</f>
        <v>3.5138388280044093</v>
      </c>
      <c r="F19" s="46">
        <f>F18*100/F9</f>
        <v>3.9960088262413427</v>
      </c>
      <c r="G19" s="46">
        <f>G18*100/G9</f>
        <v>3.8884584884435975</v>
      </c>
      <c r="H19" s="46">
        <f>H18*100/H9</f>
        <v>5.186843581317881</v>
      </c>
      <c r="I19" s="46">
        <v>0</v>
      </c>
      <c r="J19" s="46">
        <f>J18*100/J9</f>
        <v>3.9318131343755436</v>
      </c>
      <c r="K19" s="46">
        <f>K18*100/K9</f>
        <v>3.6614429360257157</v>
      </c>
      <c r="L19" s="46">
        <f>L18*100/L9</f>
        <v>3.784528140057711</v>
      </c>
      <c r="M19" s="30"/>
      <c r="N19" s="36"/>
    </row>
    <row r="20" spans="1:14" ht="18.75" customHeight="1">
      <c r="A20" s="15" t="s">
        <v>28</v>
      </c>
      <c r="B20" s="22" t="s">
        <v>29</v>
      </c>
      <c r="C20" s="89">
        <f>E20+F20+G20</f>
        <v>17.9950627</v>
      </c>
      <c r="D20" s="45">
        <v>0</v>
      </c>
      <c r="E20" s="45">
        <f>E18</f>
        <v>10.8810854</v>
      </c>
      <c r="F20" s="45">
        <f>F18</f>
        <v>5.2671371</v>
      </c>
      <c r="G20" s="51">
        <f>G18</f>
        <v>1.8468402</v>
      </c>
      <c r="H20" s="50">
        <f>J20+K20+L20</f>
        <v>18.165486</v>
      </c>
      <c r="I20" s="45">
        <v>0</v>
      </c>
      <c r="J20" s="45">
        <f>J18</f>
        <v>11.016071</v>
      </c>
      <c r="K20" s="45">
        <f>K18</f>
        <v>5.287628</v>
      </c>
      <c r="L20" s="51">
        <f>L18</f>
        <v>1.861787</v>
      </c>
      <c r="M20" s="30"/>
      <c r="N20" s="36"/>
    </row>
    <row r="21" spans="1:14" ht="18.75" customHeight="1" thickBot="1">
      <c r="A21" s="20" t="s">
        <v>30</v>
      </c>
      <c r="B21" s="23" t="s">
        <v>31</v>
      </c>
      <c r="C21" s="88">
        <v>0</v>
      </c>
      <c r="D21" s="49">
        <v>0</v>
      </c>
      <c r="E21" s="49">
        <v>0</v>
      </c>
      <c r="F21" s="49">
        <v>0</v>
      </c>
      <c r="G21" s="52">
        <v>0</v>
      </c>
      <c r="H21" s="48">
        <v>0</v>
      </c>
      <c r="I21" s="49">
        <v>0</v>
      </c>
      <c r="J21" s="49">
        <v>0</v>
      </c>
      <c r="K21" s="49">
        <v>0</v>
      </c>
      <c r="L21" s="52">
        <v>0</v>
      </c>
      <c r="M21" s="30"/>
      <c r="N21" s="36"/>
    </row>
    <row r="22" spans="1:14" ht="54.75" customHeight="1" thickBot="1">
      <c r="A22" s="24" t="s">
        <v>32</v>
      </c>
      <c r="B22" s="25" t="s">
        <v>52</v>
      </c>
      <c r="C22" s="91">
        <f>F22+G22</f>
        <v>0.6327365</v>
      </c>
      <c r="D22" s="54">
        <v>0</v>
      </c>
      <c r="E22" s="54">
        <v>0</v>
      </c>
      <c r="F22" s="54">
        <v>0.6274351</v>
      </c>
      <c r="G22" s="54">
        <v>0.0053014</v>
      </c>
      <c r="H22" s="53">
        <f>K22+L22</f>
        <v>0.7</v>
      </c>
      <c r="I22" s="54">
        <v>0</v>
      </c>
      <c r="J22" s="54">
        <v>0</v>
      </c>
      <c r="K22" s="54">
        <v>0.7</v>
      </c>
      <c r="L22" s="54">
        <v>0</v>
      </c>
      <c r="M22" s="30"/>
      <c r="N22" s="36"/>
    </row>
    <row r="23" spans="1:14" ht="18.75" customHeight="1">
      <c r="A23" s="13" t="s">
        <v>33</v>
      </c>
      <c r="B23" s="14" t="s">
        <v>34</v>
      </c>
      <c r="C23" s="89">
        <f>E23+F23+G23</f>
        <v>327.9018278</v>
      </c>
      <c r="D23" s="45">
        <v>0</v>
      </c>
      <c r="E23" s="45">
        <f>E24+E32+E33</f>
        <v>203.838595</v>
      </c>
      <c r="F23" s="45">
        <f>F24+F32+F33</f>
        <v>78.41994129999999</v>
      </c>
      <c r="G23" s="45">
        <f>G24+G32+G33</f>
        <v>45.643291500000004</v>
      </c>
      <c r="H23" s="50">
        <f>J23+K23+L23</f>
        <v>331.34983800000003</v>
      </c>
      <c r="I23" s="45">
        <v>0</v>
      </c>
      <c r="J23" s="45">
        <f>J24+J32+J33</f>
        <v>194.792513</v>
      </c>
      <c r="K23" s="45">
        <f>K24+K32+K33</f>
        <v>89.231455</v>
      </c>
      <c r="L23" s="45">
        <f>L24+L32+L33</f>
        <v>47.325869999999995</v>
      </c>
      <c r="M23" s="30"/>
      <c r="N23" s="36"/>
    </row>
    <row r="24" spans="1:14" ht="18.75" customHeight="1">
      <c r="A24" s="15" t="s">
        <v>35</v>
      </c>
      <c r="B24" s="16" t="s">
        <v>36</v>
      </c>
      <c r="C24" s="44">
        <f>E24+F24+G24</f>
        <v>301.84357580000005</v>
      </c>
      <c r="D24" s="55"/>
      <c r="E24" s="55">
        <f>E26+E28+E30+E31</f>
        <v>180.056406</v>
      </c>
      <c r="F24" s="55">
        <f>F26+F28+F30+F31</f>
        <v>76.1438783</v>
      </c>
      <c r="G24" s="55">
        <f>G26+G28+G30+G31</f>
        <v>45.643291500000004</v>
      </c>
      <c r="H24" s="44">
        <f>J24+K24+L24</f>
        <v>305.29617</v>
      </c>
      <c r="I24" s="55"/>
      <c r="J24" s="55">
        <f>J26+J28+J30+J31</f>
        <v>170.96246000000002</v>
      </c>
      <c r="K24" s="55">
        <f>K26+K28+K30+K31</f>
        <v>87.00784</v>
      </c>
      <c r="L24" s="55">
        <f>L26+L28+L30+L31</f>
        <v>47.325869999999995</v>
      </c>
      <c r="M24" s="30"/>
      <c r="N24" s="36"/>
    </row>
    <row r="25" spans="1:14" ht="32.25" customHeight="1">
      <c r="A25" s="15"/>
      <c r="B25" s="17" t="s">
        <v>37</v>
      </c>
      <c r="C25" s="44">
        <v>0</v>
      </c>
      <c r="D25" s="55"/>
      <c r="E25" s="55"/>
      <c r="F25" s="55"/>
      <c r="G25" s="56"/>
      <c r="H25" s="44">
        <v>0</v>
      </c>
      <c r="I25" s="55"/>
      <c r="J25" s="55"/>
      <c r="K25" s="55"/>
      <c r="L25" s="56"/>
      <c r="M25" s="30"/>
      <c r="N25" s="36"/>
    </row>
    <row r="26" spans="1:14" ht="18.75" customHeight="1">
      <c r="A26" s="15" t="s">
        <v>38</v>
      </c>
      <c r="B26" s="17" t="s">
        <v>39</v>
      </c>
      <c r="C26" s="44">
        <f>E26+F26+G26</f>
        <v>70.3304377</v>
      </c>
      <c r="D26" s="55"/>
      <c r="E26" s="55">
        <v>4.6630638</v>
      </c>
      <c r="F26" s="55">
        <f>20.3594281+3.584534+0.222319</f>
        <v>24.1662811</v>
      </c>
      <c r="G26" s="56">
        <f>41.2324768+0.092641+0.175975</f>
        <v>41.5010928</v>
      </c>
      <c r="H26" s="44">
        <f>J26+K26+L26</f>
        <v>85.36209</v>
      </c>
      <c r="I26" s="55"/>
      <c r="J26" s="55">
        <v>5.06316</v>
      </c>
      <c r="K26" s="55">
        <f>3.63537+0.2281+33.1574</f>
        <v>37.02087</v>
      </c>
      <c r="L26" s="56">
        <f>0.09011+0.12194+43.06601</f>
        <v>43.278059999999996</v>
      </c>
      <c r="M26" s="30"/>
      <c r="N26" s="36"/>
    </row>
    <row r="27" spans="1:14" ht="18.75" customHeight="1">
      <c r="A27" s="15"/>
      <c r="B27" s="17" t="s">
        <v>40</v>
      </c>
      <c r="C27" s="44">
        <v>0</v>
      </c>
      <c r="D27" s="55"/>
      <c r="E27" s="55"/>
      <c r="F27" s="55"/>
      <c r="G27" s="56"/>
      <c r="H27" s="44">
        <v>0</v>
      </c>
      <c r="I27" s="55"/>
      <c r="J27" s="55"/>
      <c r="K27" s="55"/>
      <c r="L27" s="56"/>
      <c r="M27" s="30"/>
      <c r="N27" s="36"/>
    </row>
    <row r="28" spans="1:14" ht="18.75" customHeight="1">
      <c r="A28" s="15" t="s">
        <v>41</v>
      </c>
      <c r="B28" s="17" t="s">
        <v>42</v>
      </c>
      <c r="C28" s="44">
        <v>0</v>
      </c>
      <c r="D28" s="55"/>
      <c r="E28" s="55"/>
      <c r="F28" s="55"/>
      <c r="G28" s="56"/>
      <c r="H28" s="44">
        <v>0</v>
      </c>
      <c r="I28" s="55"/>
      <c r="J28" s="55"/>
      <c r="K28" s="55"/>
      <c r="L28" s="56"/>
      <c r="M28" s="30"/>
      <c r="N28" s="36"/>
    </row>
    <row r="29" spans="1:14" ht="18.75" customHeight="1">
      <c r="A29" s="15"/>
      <c r="B29" s="17" t="s">
        <v>40</v>
      </c>
      <c r="C29" s="44">
        <v>0</v>
      </c>
      <c r="D29" s="55"/>
      <c r="E29" s="55"/>
      <c r="F29" s="55"/>
      <c r="G29" s="56"/>
      <c r="H29" s="44">
        <v>0</v>
      </c>
      <c r="I29" s="55"/>
      <c r="J29" s="55"/>
      <c r="K29" s="55"/>
      <c r="L29" s="56"/>
      <c r="M29" s="30"/>
      <c r="N29" s="36"/>
    </row>
    <row r="30" spans="1:14" ht="18.75" customHeight="1">
      <c r="A30" s="15" t="s">
        <v>43</v>
      </c>
      <c r="B30" s="17" t="s">
        <v>44</v>
      </c>
      <c r="C30" s="44">
        <v>0</v>
      </c>
      <c r="D30" s="55"/>
      <c r="E30" s="55"/>
      <c r="F30" s="55"/>
      <c r="G30" s="56"/>
      <c r="H30" s="44">
        <v>0</v>
      </c>
      <c r="I30" s="55"/>
      <c r="J30" s="55"/>
      <c r="K30" s="55"/>
      <c r="L30" s="56"/>
      <c r="M30" s="30"/>
      <c r="N30" s="36"/>
    </row>
    <row r="31" spans="1:14" ht="25.5" customHeight="1">
      <c r="A31" s="15" t="s">
        <v>45</v>
      </c>
      <c r="B31" s="17" t="s">
        <v>46</v>
      </c>
      <c r="C31" s="44">
        <f>E31+F31+G31</f>
        <v>231.5131381</v>
      </c>
      <c r="D31" s="55"/>
      <c r="E31" s="55">
        <v>175.3933422</v>
      </c>
      <c r="F31" s="55">
        <f>52.6050323-F22</f>
        <v>51.9775972</v>
      </c>
      <c r="G31" s="56">
        <f>4.1475001-G22</f>
        <v>4.142198700000001</v>
      </c>
      <c r="H31" s="44">
        <f>J31+K31+L31</f>
        <v>219.93408000000002</v>
      </c>
      <c r="I31" s="55"/>
      <c r="J31" s="55">
        <v>165.8993</v>
      </c>
      <c r="K31" s="55">
        <v>49.98697</v>
      </c>
      <c r="L31" s="56">
        <v>4.04781</v>
      </c>
      <c r="M31" s="30"/>
      <c r="N31" s="36"/>
    </row>
    <row r="32" spans="1:14" ht="18.75" customHeight="1">
      <c r="A32" s="15" t="s">
        <v>47</v>
      </c>
      <c r="B32" s="16" t="s">
        <v>48</v>
      </c>
      <c r="C32" s="44">
        <v>0</v>
      </c>
      <c r="D32" s="46">
        <v>0</v>
      </c>
      <c r="E32" s="46">
        <v>0</v>
      </c>
      <c r="F32" s="46">
        <v>0</v>
      </c>
      <c r="G32" s="47">
        <v>0</v>
      </c>
      <c r="H32" s="44">
        <v>0</v>
      </c>
      <c r="I32" s="46">
        <v>0</v>
      </c>
      <c r="J32" s="46">
        <v>0</v>
      </c>
      <c r="K32" s="46">
        <v>0</v>
      </c>
      <c r="L32" s="47">
        <v>0</v>
      </c>
      <c r="M32" s="30"/>
      <c r="N32" s="36"/>
    </row>
    <row r="33" spans="1:14" ht="18.75" customHeight="1" thickBot="1">
      <c r="A33" s="20" t="s">
        <v>49</v>
      </c>
      <c r="B33" s="26" t="s">
        <v>50</v>
      </c>
      <c r="C33" s="48">
        <f>E33+F33+G33</f>
        <v>26.058252</v>
      </c>
      <c r="D33" s="49">
        <v>0</v>
      </c>
      <c r="E33" s="49">
        <v>23.782189</v>
      </c>
      <c r="F33" s="49">
        <v>2.276063</v>
      </c>
      <c r="G33" s="52">
        <v>0</v>
      </c>
      <c r="H33" s="48">
        <f>J33+K33+L33</f>
        <v>26.053668</v>
      </c>
      <c r="I33" s="49">
        <v>0</v>
      </c>
      <c r="J33" s="49">
        <v>23.830053</v>
      </c>
      <c r="K33" s="49">
        <v>2.223615</v>
      </c>
      <c r="L33" s="52">
        <v>0</v>
      </c>
      <c r="M33" s="30"/>
      <c r="N33" s="36"/>
    </row>
    <row r="34" spans="1:14" ht="18.75" customHeight="1" thickBot="1">
      <c r="A34" s="24">
        <v>5</v>
      </c>
      <c r="B34" s="25" t="s">
        <v>51</v>
      </c>
      <c r="C34" s="53">
        <f>C16-C20-C22-C24-C33</f>
        <v>-7.460698725481052E-14</v>
      </c>
      <c r="D34" s="49">
        <v>0</v>
      </c>
      <c r="E34" s="49">
        <v>0</v>
      </c>
      <c r="F34" s="49">
        <v>0</v>
      </c>
      <c r="G34" s="49">
        <v>0</v>
      </c>
      <c r="H34" s="53">
        <f>H16-H20-H22-H24-H33-0.004</f>
        <v>0.003035999999988718</v>
      </c>
      <c r="I34" s="49">
        <v>0</v>
      </c>
      <c r="J34" s="49">
        <v>0</v>
      </c>
      <c r="K34" s="49">
        <v>0</v>
      </c>
      <c r="L34" s="49">
        <v>0</v>
      </c>
      <c r="M34" s="30"/>
      <c r="N34" s="36"/>
    </row>
    <row r="35" spans="1:14" ht="18.75" customHeight="1">
      <c r="A35" s="30"/>
      <c r="B35" s="77"/>
      <c r="C35" s="78">
        <f>C36+C18+C22</f>
        <v>346.529627</v>
      </c>
      <c r="D35" s="78">
        <f>C35-E35-F35-G35</f>
        <v>0</v>
      </c>
      <c r="E35" s="78">
        <f>E36+E18+E22</f>
        <v>214.7196804</v>
      </c>
      <c r="F35" s="78">
        <f>F36+F18+F22</f>
        <v>84.3145135</v>
      </c>
      <c r="G35" s="78">
        <f>G36+G18+G22</f>
        <v>47.49543310000001</v>
      </c>
      <c r="H35" s="79"/>
      <c r="I35" s="79"/>
      <c r="J35" s="79"/>
      <c r="K35" s="79"/>
      <c r="L35" s="79"/>
      <c r="M35" s="30"/>
      <c r="N35" s="36"/>
    </row>
    <row r="36" spans="1:14" ht="18.75" customHeight="1">
      <c r="A36" s="59"/>
      <c r="B36" s="77"/>
      <c r="C36" s="80">
        <f>C33+C31+C26</f>
        <v>327.9018278</v>
      </c>
      <c r="D36" s="80">
        <f>C36-E36-F36-G36</f>
        <v>0</v>
      </c>
      <c r="E36" s="80">
        <f>E33+E31+E26</f>
        <v>203.838595</v>
      </c>
      <c r="F36" s="80">
        <f>F33+F31+F26</f>
        <v>78.4199413</v>
      </c>
      <c r="G36" s="80">
        <f>G33+G31+G26</f>
        <v>45.643291500000004</v>
      </c>
      <c r="H36" s="77"/>
      <c r="I36" s="77"/>
      <c r="J36" s="77"/>
      <c r="K36" s="77"/>
      <c r="L36" s="79"/>
      <c r="M36" s="30"/>
      <c r="N36" s="36"/>
    </row>
    <row r="37" spans="1:14" ht="18.75" customHeight="1">
      <c r="A37" s="59"/>
      <c r="B37" s="81" t="s">
        <v>65</v>
      </c>
      <c r="C37" s="82">
        <f>C33+C31+C26+C22+C18</f>
        <v>346.529627</v>
      </c>
      <c r="D37" s="82"/>
      <c r="E37" s="82">
        <f>E33+E31+E26+E22+E18</f>
        <v>214.7196804</v>
      </c>
      <c r="F37" s="82">
        <f>F33+F31+F26+F22+F18</f>
        <v>84.3145135</v>
      </c>
      <c r="G37" s="82">
        <f>G33+G31+G26+G22+G18</f>
        <v>47.49543310000001</v>
      </c>
      <c r="H37" s="83">
        <f>H33+H31+H26+H22+H18</f>
        <v>350.21532399999995</v>
      </c>
      <c r="I37" s="84"/>
      <c r="J37" s="83">
        <f>J33+J31+J26+J22+J18</f>
        <v>205.80858400000002</v>
      </c>
      <c r="K37" s="83">
        <f>K33+K31+K26+K22+K18</f>
        <v>95.21908300000001</v>
      </c>
      <c r="L37" s="83">
        <f>L33+L31+L26+L22+L18</f>
        <v>49.187656999999994</v>
      </c>
      <c r="M37" s="30"/>
      <c r="N37" s="36"/>
    </row>
    <row r="38" spans="1:14" ht="18.75" customHeight="1">
      <c r="A38" s="59"/>
      <c r="B38" s="84"/>
      <c r="C38" s="82"/>
      <c r="D38" s="82">
        <f>C37-E37-F37-G37</f>
        <v>0</v>
      </c>
      <c r="E38" s="82"/>
      <c r="F38" s="82"/>
      <c r="G38" s="82"/>
      <c r="H38" s="84"/>
      <c r="I38" s="83">
        <f>H37-J37-K37-L37</f>
        <v>-7.815970093361102E-14</v>
      </c>
      <c r="J38" s="84"/>
      <c r="K38" s="84"/>
      <c r="L38" s="84"/>
      <c r="M38" s="30"/>
      <c r="N38" s="36"/>
    </row>
    <row r="39" spans="1:9" ht="18.75" customHeight="1">
      <c r="A39" s="57" t="s">
        <v>60</v>
      </c>
      <c r="B39" s="28"/>
      <c r="C39" s="28" t="s">
        <v>59</v>
      </c>
      <c r="D39" s="28"/>
      <c r="E39" s="28"/>
      <c r="F39" s="28"/>
      <c r="G39" s="28"/>
      <c r="H39" s="28"/>
      <c r="I39" s="28"/>
    </row>
    <row r="40" spans="1:9" ht="18.75" customHeight="1">
      <c r="A40" s="29"/>
      <c r="B40" s="29"/>
      <c r="C40" s="29"/>
      <c r="D40" s="28"/>
      <c r="E40" s="28"/>
      <c r="F40" s="28"/>
      <c r="G40" s="28"/>
      <c r="H40" s="28"/>
      <c r="I40" s="28"/>
    </row>
    <row r="41" spans="1:6" ht="18.75" customHeight="1">
      <c r="A41" t="s">
        <v>53</v>
      </c>
      <c r="C41" s="85">
        <f>C16-C18-C22-C26-C31-C33</f>
        <v>0</v>
      </c>
      <c r="F41" s="63"/>
    </row>
    <row r="42" spans="1:9" ht="18.75" customHeight="1">
      <c r="A42" s="27"/>
      <c r="B42" s="28"/>
      <c r="C42" s="28"/>
      <c r="D42" s="28"/>
      <c r="E42" s="28"/>
      <c r="F42" s="28"/>
      <c r="G42" s="28"/>
      <c r="H42" s="28"/>
      <c r="I42" s="28"/>
    </row>
    <row r="43" spans="1:9" ht="18.75" customHeight="1">
      <c r="A43" s="29"/>
      <c r="B43" s="29"/>
      <c r="C43" s="29"/>
      <c r="D43" s="28"/>
      <c r="E43" s="28"/>
      <c r="F43" s="28"/>
      <c r="G43" s="28"/>
      <c r="H43" s="28"/>
      <c r="I43" s="28"/>
    </row>
  </sheetData>
  <sheetProtection formatColumns="0" formatRows="0"/>
  <mergeCells count="5">
    <mergeCell ref="A3:L4"/>
    <mergeCell ref="A6:A7"/>
    <mergeCell ref="B6:B7"/>
    <mergeCell ref="C6:G6"/>
    <mergeCell ref="H6:L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H23" sqref="H23"/>
    </sheetView>
  </sheetViews>
  <sheetFormatPr defaultColWidth="9.00390625" defaultRowHeight="18.75" customHeight="1"/>
  <cols>
    <col min="1" max="1" width="8.375" style="0" customWidth="1"/>
    <col min="2" max="2" width="51.875" style="0" customWidth="1"/>
    <col min="3" max="16384" width="8.375" style="0" customWidth="1"/>
  </cols>
  <sheetData>
    <row r="1" spans="1:13" ht="18.7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4"/>
    </row>
    <row r="2" spans="1:14" ht="18.75" customHeight="1">
      <c r="A2" s="32"/>
      <c r="B2" s="33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6"/>
    </row>
    <row r="3" spans="1:14" ht="18.75" customHeight="1">
      <c r="A3" s="64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  <c r="M3" s="30"/>
      <c r="N3" s="36"/>
    </row>
    <row r="4" spans="1:14" ht="18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9"/>
      <c r="M4" s="30"/>
      <c r="N4" s="36"/>
    </row>
    <row r="5" spans="1:14" ht="18.75" customHeight="1" thickBot="1">
      <c r="A5" s="1" t="s">
        <v>0</v>
      </c>
      <c r="B5" s="2" t="s">
        <v>54</v>
      </c>
      <c r="C5" s="3"/>
      <c r="D5" s="3"/>
      <c r="E5" s="3"/>
      <c r="F5" s="3"/>
      <c r="G5" s="3"/>
      <c r="H5" s="3"/>
      <c r="I5" s="3"/>
      <c r="J5" s="3"/>
      <c r="K5" s="3"/>
      <c r="L5" s="3"/>
      <c r="M5" s="30"/>
      <c r="N5" s="36"/>
    </row>
    <row r="6" spans="1:14" ht="18.75" customHeight="1">
      <c r="A6" s="70" t="s">
        <v>2</v>
      </c>
      <c r="B6" s="72" t="s">
        <v>3</v>
      </c>
      <c r="C6" s="74" t="s">
        <v>61</v>
      </c>
      <c r="D6" s="75"/>
      <c r="E6" s="75"/>
      <c r="F6" s="75"/>
      <c r="G6" s="76"/>
      <c r="H6" s="74" t="s">
        <v>62</v>
      </c>
      <c r="I6" s="75"/>
      <c r="J6" s="75"/>
      <c r="K6" s="75"/>
      <c r="L6" s="76"/>
      <c r="M6" s="30"/>
      <c r="N6" s="36"/>
    </row>
    <row r="7" spans="1:14" ht="18.75" customHeight="1" thickBot="1">
      <c r="A7" s="71"/>
      <c r="B7" s="73"/>
      <c r="C7" s="4" t="s">
        <v>4</v>
      </c>
      <c r="D7" s="5" t="s">
        <v>5</v>
      </c>
      <c r="E7" s="6" t="s">
        <v>6</v>
      </c>
      <c r="F7" s="6" t="s">
        <v>7</v>
      </c>
      <c r="G7" s="7" t="s">
        <v>8</v>
      </c>
      <c r="H7" s="4" t="s">
        <v>4</v>
      </c>
      <c r="I7" s="5" t="s">
        <v>5</v>
      </c>
      <c r="J7" s="6" t="s">
        <v>6</v>
      </c>
      <c r="K7" s="6" t="s">
        <v>7</v>
      </c>
      <c r="L7" s="7" t="s">
        <v>8</v>
      </c>
      <c r="M7" s="30"/>
      <c r="N7" s="36"/>
    </row>
    <row r="8" spans="1:14" ht="18.75" customHeight="1" thickBot="1">
      <c r="A8" s="8">
        <v>1</v>
      </c>
      <c r="B8" s="9">
        <v>2</v>
      </c>
      <c r="C8" s="10">
        <v>13</v>
      </c>
      <c r="D8" s="11">
        <v>14</v>
      </c>
      <c r="E8" s="11">
        <v>15</v>
      </c>
      <c r="F8" s="11">
        <v>16</v>
      </c>
      <c r="G8" s="12">
        <v>17</v>
      </c>
      <c r="H8" s="10">
        <v>18</v>
      </c>
      <c r="I8" s="11">
        <v>19</v>
      </c>
      <c r="J8" s="11">
        <v>20</v>
      </c>
      <c r="K8" s="11">
        <v>21</v>
      </c>
      <c r="L8" s="12">
        <v>22</v>
      </c>
      <c r="M8" s="30"/>
      <c r="N8" s="36"/>
    </row>
    <row r="9" spans="1:14" ht="18.75" customHeight="1">
      <c r="A9" s="13" t="s">
        <v>9</v>
      </c>
      <c r="B9" s="14" t="s">
        <v>55</v>
      </c>
      <c r="C9" s="44">
        <f>C16</f>
        <v>43.671</v>
      </c>
      <c r="D9" s="45">
        <v>0</v>
      </c>
      <c r="E9" s="45">
        <f>E16</f>
        <v>38.9832</v>
      </c>
      <c r="F9" s="45">
        <f>F12+F16</f>
        <v>18.2103</v>
      </c>
      <c r="G9" s="45">
        <f>G13</f>
        <v>7.0067</v>
      </c>
      <c r="H9" s="44">
        <f>H16</f>
        <v>44.00047543</v>
      </c>
      <c r="I9" s="45">
        <v>0</v>
      </c>
      <c r="J9" s="45">
        <f>J16</f>
        <v>35.200380344</v>
      </c>
      <c r="K9" s="45">
        <f>K12+K16</f>
        <v>19.29140943</v>
      </c>
      <c r="L9" s="45">
        <f>L13</f>
        <v>6.988798430000002</v>
      </c>
      <c r="M9" s="30"/>
      <c r="N9" s="36"/>
    </row>
    <row r="10" spans="1:14" ht="18.75" customHeight="1">
      <c r="A10" s="15" t="s">
        <v>11</v>
      </c>
      <c r="B10" s="16" t="s">
        <v>12</v>
      </c>
      <c r="C10" s="44">
        <f>F10+G10</f>
        <v>20.529200000000003</v>
      </c>
      <c r="D10" s="46"/>
      <c r="E10" s="46">
        <v>0</v>
      </c>
      <c r="F10" s="46">
        <f>F12</f>
        <v>13.5225</v>
      </c>
      <c r="G10" s="47">
        <f>G13</f>
        <v>7.0067</v>
      </c>
      <c r="H10" s="44">
        <f>K10+L10</f>
        <v>17.480112774000002</v>
      </c>
      <c r="I10" s="46"/>
      <c r="J10" s="46">
        <v>0</v>
      </c>
      <c r="K10" s="46">
        <f>K12</f>
        <v>10.491314344000001</v>
      </c>
      <c r="L10" s="47">
        <f>L13</f>
        <v>6.988798430000002</v>
      </c>
      <c r="M10" s="30"/>
      <c r="N10" s="36"/>
    </row>
    <row r="11" spans="1:14" ht="18.75" customHeight="1">
      <c r="A11" s="15" t="s">
        <v>13</v>
      </c>
      <c r="B11" s="17" t="s">
        <v>5</v>
      </c>
      <c r="C11" s="44">
        <v>0</v>
      </c>
      <c r="D11" s="46"/>
      <c r="E11" s="46">
        <v>0</v>
      </c>
      <c r="F11" s="46">
        <v>0</v>
      </c>
      <c r="G11" s="47"/>
      <c r="H11" s="44">
        <v>0</v>
      </c>
      <c r="I11" s="46"/>
      <c r="J11" s="46">
        <v>0</v>
      </c>
      <c r="K11" s="46">
        <v>0</v>
      </c>
      <c r="L11" s="47"/>
      <c r="M11" s="30"/>
      <c r="N11" s="36"/>
    </row>
    <row r="12" spans="1:14" ht="18.75" customHeight="1">
      <c r="A12" s="15" t="s">
        <v>14</v>
      </c>
      <c r="B12" s="17" t="s">
        <v>15</v>
      </c>
      <c r="C12" s="44">
        <f>F12</f>
        <v>13.5225</v>
      </c>
      <c r="D12" s="46"/>
      <c r="E12" s="46"/>
      <c r="F12" s="46">
        <v>13.5225</v>
      </c>
      <c r="G12" s="47">
        <v>0</v>
      </c>
      <c r="H12" s="44">
        <f>K12</f>
        <v>10.491314344000001</v>
      </c>
      <c r="I12" s="46"/>
      <c r="J12" s="46"/>
      <c r="K12" s="46">
        <f>J16-J18-J26-J31-J33</f>
        <v>10.491314344000001</v>
      </c>
      <c r="L12" s="47">
        <v>0</v>
      </c>
      <c r="M12" s="30"/>
      <c r="N12" s="36"/>
    </row>
    <row r="13" spans="1:14" ht="18.75" customHeight="1">
      <c r="A13" s="15" t="s">
        <v>16</v>
      </c>
      <c r="B13" s="17" t="s">
        <v>17</v>
      </c>
      <c r="C13" s="44">
        <f>G13</f>
        <v>7.0067</v>
      </c>
      <c r="D13" s="46"/>
      <c r="E13" s="46"/>
      <c r="F13" s="46"/>
      <c r="G13" s="47">
        <v>7.0067</v>
      </c>
      <c r="H13" s="44">
        <f>L13</f>
        <v>6.988798430000002</v>
      </c>
      <c r="I13" s="46"/>
      <c r="J13" s="46"/>
      <c r="K13" s="46"/>
      <c r="L13" s="47">
        <f>K12+K16-K18-K22-K26-K31-K33</f>
        <v>6.988798430000002</v>
      </c>
      <c r="M13" s="30"/>
      <c r="N13" s="36"/>
    </row>
    <row r="14" spans="1:14" ht="18.75" customHeight="1">
      <c r="A14" s="15"/>
      <c r="B14" s="18" t="s">
        <v>18</v>
      </c>
      <c r="C14" s="44">
        <v>0</v>
      </c>
      <c r="D14" s="46">
        <v>0</v>
      </c>
      <c r="E14" s="46">
        <v>0</v>
      </c>
      <c r="F14" s="46">
        <v>0</v>
      </c>
      <c r="G14" s="47">
        <v>0</v>
      </c>
      <c r="H14" s="44">
        <v>0</v>
      </c>
      <c r="I14" s="46">
        <v>0</v>
      </c>
      <c r="J14" s="46">
        <v>0</v>
      </c>
      <c r="K14" s="46">
        <v>0</v>
      </c>
      <c r="L14" s="47">
        <v>0</v>
      </c>
      <c r="M14" s="30"/>
      <c r="N14" s="36"/>
    </row>
    <row r="15" spans="1:14" ht="18.75" customHeight="1">
      <c r="A15" s="15" t="s">
        <v>19</v>
      </c>
      <c r="B15" s="19" t="s">
        <v>20</v>
      </c>
      <c r="C15" s="44">
        <v>0</v>
      </c>
      <c r="D15" s="46">
        <v>0</v>
      </c>
      <c r="E15" s="46">
        <v>0</v>
      </c>
      <c r="F15" s="46">
        <v>0</v>
      </c>
      <c r="G15" s="46">
        <v>0</v>
      </c>
      <c r="H15" s="44">
        <v>0</v>
      </c>
      <c r="I15" s="46">
        <v>0</v>
      </c>
      <c r="J15" s="46">
        <v>0</v>
      </c>
      <c r="K15" s="46">
        <v>0</v>
      </c>
      <c r="L15" s="46">
        <v>0</v>
      </c>
      <c r="M15" s="30"/>
      <c r="N15" s="36"/>
    </row>
    <row r="16" spans="1:14" ht="18.75" customHeight="1">
      <c r="A16" s="15" t="s">
        <v>21</v>
      </c>
      <c r="B16" s="19" t="s">
        <v>22</v>
      </c>
      <c r="C16" s="44">
        <f>E16+F16</f>
        <v>43.671</v>
      </c>
      <c r="D16" s="46">
        <v>0</v>
      </c>
      <c r="E16" s="46">
        <v>38.9832</v>
      </c>
      <c r="F16" s="46">
        <v>4.6878</v>
      </c>
      <c r="G16" s="46">
        <v>0</v>
      </c>
      <c r="H16" s="44">
        <f>J16+K16</f>
        <v>44.00047543</v>
      </c>
      <c r="I16" s="46">
        <v>0</v>
      </c>
      <c r="J16" s="46">
        <f>44.00047543*80%</f>
        <v>35.200380344</v>
      </c>
      <c r="K16" s="46">
        <f>44.00047543-J16</f>
        <v>8.800095085999999</v>
      </c>
      <c r="L16" s="46">
        <v>0</v>
      </c>
      <c r="M16" s="30"/>
      <c r="N16" s="36"/>
    </row>
    <row r="17" spans="1:14" ht="18.75" customHeight="1" thickBot="1">
      <c r="A17" s="20" t="s">
        <v>23</v>
      </c>
      <c r="B17" s="21" t="s">
        <v>56</v>
      </c>
      <c r="C17" s="48">
        <v>0</v>
      </c>
      <c r="D17" s="49">
        <v>0</v>
      </c>
      <c r="E17" s="49">
        <v>0</v>
      </c>
      <c r="F17" s="49">
        <v>0</v>
      </c>
      <c r="G17" s="49">
        <v>0</v>
      </c>
      <c r="H17" s="48">
        <v>0</v>
      </c>
      <c r="I17" s="49">
        <v>0</v>
      </c>
      <c r="J17" s="49">
        <v>0</v>
      </c>
      <c r="K17" s="49">
        <v>0</v>
      </c>
      <c r="L17" s="49">
        <v>0</v>
      </c>
      <c r="M17" s="30"/>
      <c r="N17" s="36"/>
    </row>
    <row r="18" spans="1:14" ht="18.75" customHeight="1">
      <c r="A18" s="13" t="s">
        <v>25</v>
      </c>
      <c r="B18" s="14" t="s">
        <v>57</v>
      </c>
      <c r="C18" s="50">
        <f>E18+F18+G18</f>
        <v>2.3184</v>
      </c>
      <c r="D18" s="45">
        <v>0</v>
      </c>
      <c r="E18" s="45">
        <v>1.3566</v>
      </c>
      <c r="F18" s="45">
        <v>0.6931</v>
      </c>
      <c r="G18" s="51">
        <v>0.2687</v>
      </c>
      <c r="H18" s="50">
        <f>J18+K18+L18</f>
        <v>2.573238</v>
      </c>
      <c r="I18" s="45">
        <v>0</v>
      </c>
      <c r="J18" s="45">
        <v>1.474066</v>
      </c>
      <c r="K18" s="45">
        <v>0.795474</v>
      </c>
      <c r="L18" s="51">
        <v>0.303698</v>
      </c>
      <c r="M18" s="30"/>
      <c r="N18" s="36"/>
    </row>
    <row r="19" spans="1:14" ht="18.75" customHeight="1" thickBot="1">
      <c r="A19" s="15"/>
      <c r="B19" s="22" t="s">
        <v>27</v>
      </c>
      <c r="C19" s="46">
        <f>C18*100/C9</f>
        <v>5.30878615099265</v>
      </c>
      <c r="D19" s="46">
        <v>0</v>
      </c>
      <c r="E19" s="46">
        <f>E18*100/E9</f>
        <v>3.4799605984116235</v>
      </c>
      <c r="F19" s="46">
        <f>F18*100/F9</f>
        <v>3.8060877635184482</v>
      </c>
      <c r="G19" s="46">
        <f>G18*100/G9</f>
        <v>3.834900880585725</v>
      </c>
      <c r="H19" s="46">
        <f>H18*100/H9</f>
        <v>5.8482049906341205</v>
      </c>
      <c r="I19" s="46">
        <v>0</v>
      </c>
      <c r="J19" s="46">
        <f>J18*100/J9</f>
        <v>4.187642251573735</v>
      </c>
      <c r="K19" s="46">
        <f>K18*100/K9</f>
        <v>4.123462325997608</v>
      </c>
      <c r="L19" s="46">
        <f>L18*100/L9</f>
        <v>4.345496626377876</v>
      </c>
      <c r="M19" s="30"/>
      <c r="N19" s="36"/>
    </row>
    <row r="20" spans="1:14" ht="18.75" customHeight="1">
      <c r="A20" s="15" t="s">
        <v>28</v>
      </c>
      <c r="B20" s="22" t="s">
        <v>29</v>
      </c>
      <c r="C20" s="50">
        <f>E20+F20+G20</f>
        <v>2.3184</v>
      </c>
      <c r="D20" s="45">
        <v>0</v>
      </c>
      <c r="E20" s="45">
        <f>E18</f>
        <v>1.3566</v>
      </c>
      <c r="F20" s="45">
        <f>F18</f>
        <v>0.6931</v>
      </c>
      <c r="G20" s="51">
        <f>G18</f>
        <v>0.2687</v>
      </c>
      <c r="H20" s="50">
        <f>J20+K20+L20</f>
        <v>2.573238</v>
      </c>
      <c r="I20" s="45">
        <v>0</v>
      </c>
      <c r="J20" s="45">
        <f>J18</f>
        <v>1.474066</v>
      </c>
      <c r="K20" s="45">
        <f>K18</f>
        <v>0.795474</v>
      </c>
      <c r="L20" s="51">
        <f>L18</f>
        <v>0.303698</v>
      </c>
      <c r="M20" s="30"/>
      <c r="N20" s="36"/>
    </row>
    <row r="21" spans="1:14" ht="18.75" customHeight="1" thickBot="1">
      <c r="A21" s="20" t="s">
        <v>30</v>
      </c>
      <c r="B21" s="23" t="s">
        <v>31</v>
      </c>
      <c r="C21" s="48">
        <v>0</v>
      </c>
      <c r="D21" s="49">
        <v>0</v>
      </c>
      <c r="E21" s="49">
        <v>0</v>
      </c>
      <c r="F21" s="49">
        <v>0</v>
      </c>
      <c r="G21" s="52">
        <v>0</v>
      </c>
      <c r="H21" s="48">
        <v>0</v>
      </c>
      <c r="I21" s="49">
        <v>0</v>
      </c>
      <c r="J21" s="49">
        <v>0</v>
      </c>
      <c r="K21" s="49">
        <v>0</v>
      </c>
      <c r="L21" s="52">
        <v>0</v>
      </c>
      <c r="M21" s="30"/>
      <c r="N21" s="36"/>
    </row>
    <row r="22" spans="1:14" ht="54.75" customHeight="1" thickBot="1">
      <c r="A22" s="24" t="s">
        <v>32</v>
      </c>
      <c r="B22" s="25" t="s">
        <v>58</v>
      </c>
      <c r="C22" s="53">
        <f>F22+G22</f>
        <v>0.2429</v>
      </c>
      <c r="D22" s="54">
        <v>0</v>
      </c>
      <c r="E22" s="54">
        <v>0</v>
      </c>
      <c r="F22" s="54">
        <v>0.2334</v>
      </c>
      <c r="G22" s="54">
        <v>0.0095</v>
      </c>
      <c r="H22" s="53">
        <f>K22+L22</f>
        <v>0.111667</v>
      </c>
      <c r="I22" s="54">
        <v>0</v>
      </c>
      <c r="J22" s="54">
        <v>0</v>
      </c>
      <c r="K22" s="54">
        <v>0.111667</v>
      </c>
      <c r="L22" s="54">
        <v>0</v>
      </c>
      <c r="M22" s="30"/>
      <c r="N22" s="36"/>
    </row>
    <row r="23" spans="1:14" ht="18.75" customHeight="1">
      <c r="A23" s="13" t="s">
        <v>33</v>
      </c>
      <c r="B23" s="14" t="s">
        <v>34</v>
      </c>
      <c r="C23" s="50">
        <f>E23+F23+G23</f>
        <v>41.109700000000004</v>
      </c>
      <c r="D23" s="45">
        <v>0</v>
      </c>
      <c r="E23" s="45">
        <f>E24+E32+E33</f>
        <v>24.104100000000003</v>
      </c>
      <c r="F23" s="45">
        <f>F24+F32+F33</f>
        <v>10.2771</v>
      </c>
      <c r="G23" s="45">
        <f>G24+G32+G33</f>
        <v>6.7285</v>
      </c>
      <c r="H23" s="50">
        <f>J23+K23+L23</f>
        <v>41.315573</v>
      </c>
      <c r="I23" s="45">
        <v>0</v>
      </c>
      <c r="J23" s="45">
        <f>J24+J32+J33</f>
        <v>23.235</v>
      </c>
      <c r="K23" s="45">
        <f>K24+K32+K33</f>
        <v>11.39547</v>
      </c>
      <c r="L23" s="45">
        <f>L24+L32+L33</f>
        <v>6.685102999999999</v>
      </c>
      <c r="M23" s="30"/>
      <c r="N23" s="36"/>
    </row>
    <row r="24" spans="1:14" ht="18.75" customHeight="1">
      <c r="A24" s="15" t="s">
        <v>35</v>
      </c>
      <c r="B24" s="16" t="s">
        <v>36</v>
      </c>
      <c r="C24" s="44">
        <f>E24+F24+G24</f>
        <v>37.864000000000004</v>
      </c>
      <c r="D24" s="46">
        <v>0</v>
      </c>
      <c r="E24" s="46">
        <f>E26+E28+E30+E31</f>
        <v>21.160800000000002</v>
      </c>
      <c r="F24" s="46">
        <f>F26+F28+F30+F31</f>
        <v>9.9747</v>
      </c>
      <c r="G24" s="46">
        <f>G26+G28+G30+G31</f>
        <v>6.7285</v>
      </c>
      <c r="H24" s="44">
        <f>J24+K24+L24</f>
        <v>37.590573</v>
      </c>
      <c r="I24" s="46">
        <v>0</v>
      </c>
      <c r="J24" s="46">
        <f>J26+J28+J30+J31</f>
        <v>19.85</v>
      </c>
      <c r="K24" s="46">
        <f>K26+K28+K30+K31</f>
        <v>11.05547</v>
      </c>
      <c r="L24" s="46">
        <f>L26+L28+L30+L31</f>
        <v>6.685102999999999</v>
      </c>
      <c r="M24" s="30"/>
      <c r="N24" s="36"/>
    </row>
    <row r="25" spans="1:14" ht="32.25" customHeight="1">
      <c r="A25" s="15"/>
      <c r="B25" s="17" t="s">
        <v>37</v>
      </c>
      <c r="C25" s="44">
        <v>0</v>
      </c>
      <c r="D25" s="55"/>
      <c r="E25" s="55"/>
      <c r="F25" s="55"/>
      <c r="G25" s="56"/>
      <c r="H25" s="44">
        <v>0</v>
      </c>
      <c r="I25" s="55"/>
      <c r="J25" s="55"/>
      <c r="K25" s="55"/>
      <c r="L25" s="56"/>
      <c r="M25" s="30"/>
      <c r="N25" s="36"/>
    </row>
    <row r="26" spans="1:14" ht="18.75" customHeight="1">
      <c r="A26" s="15" t="s">
        <v>38</v>
      </c>
      <c r="B26" s="17" t="s">
        <v>39</v>
      </c>
      <c r="C26" s="44">
        <f>E26+F26+G26</f>
        <v>10.1629</v>
      </c>
      <c r="D26" s="55"/>
      <c r="E26" s="55">
        <f>0.599-0.0002</f>
        <v>0.5988</v>
      </c>
      <c r="F26" s="55">
        <f>3.3846+0.0005</f>
        <v>3.3851</v>
      </c>
      <c r="G26" s="56">
        <f>6.1775+0.0015</f>
        <v>6.179</v>
      </c>
      <c r="H26" s="44">
        <f>J26+K26+L26</f>
        <v>11.608418</v>
      </c>
      <c r="I26" s="55"/>
      <c r="J26" s="55">
        <v>0.875</v>
      </c>
      <c r="K26" s="55">
        <f>0.48085+0.03475+4.209385</f>
        <v>4.724985</v>
      </c>
      <c r="L26" s="56">
        <f>0.010917+0.018583+5.978933</f>
        <v>6.008432999999999</v>
      </c>
      <c r="M26" s="30"/>
      <c r="N26" s="36"/>
    </row>
    <row r="27" spans="1:14" ht="18.75" customHeight="1">
      <c r="A27" s="15"/>
      <c r="B27" s="17" t="s">
        <v>40</v>
      </c>
      <c r="C27" s="44">
        <v>0</v>
      </c>
      <c r="D27" s="55"/>
      <c r="E27" s="55"/>
      <c r="F27" s="55"/>
      <c r="G27" s="56"/>
      <c r="H27" s="44">
        <v>0</v>
      </c>
      <c r="I27" s="55"/>
      <c r="J27" s="55"/>
      <c r="K27" s="55"/>
      <c r="L27" s="56"/>
      <c r="M27" s="30"/>
      <c r="N27" s="36"/>
    </row>
    <row r="28" spans="1:14" ht="18.75" customHeight="1">
      <c r="A28" s="15" t="s">
        <v>41</v>
      </c>
      <c r="B28" s="17" t="s">
        <v>42</v>
      </c>
      <c r="C28" s="44">
        <v>0</v>
      </c>
      <c r="D28" s="55"/>
      <c r="E28" s="55"/>
      <c r="F28" s="55"/>
      <c r="G28" s="56"/>
      <c r="H28" s="44">
        <v>0</v>
      </c>
      <c r="I28" s="55"/>
      <c r="J28" s="55"/>
      <c r="K28" s="55"/>
      <c r="L28" s="56"/>
      <c r="M28" s="30"/>
      <c r="N28" s="36"/>
    </row>
    <row r="29" spans="1:14" ht="18.75" customHeight="1">
      <c r="A29" s="15"/>
      <c r="B29" s="17" t="s">
        <v>40</v>
      </c>
      <c r="C29" s="44">
        <v>0</v>
      </c>
      <c r="D29" s="55"/>
      <c r="E29" s="55"/>
      <c r="F29" s="55"/>
      <c r="G29" s="56"/>
      <c r="H29" s="44">
        <v>0</v>
      </c>
      <c r="I29" s="55"/>
      <c r="J29" s="55"/>
      <c r="K29" s="55"/>
      <c r="L29" s="56"/>
      <c r="M29" s="30"/>
      <c r="N29" s="36"/>
    </row>
    <row r="30" spans="1:14" ht="18.75" customHeight="1">
      <c r="A30" s="15" t="s">
        <v>43</v>
      </c>
      <c r="B30" s="17" t="s">
        <v>44</v>
      </c>
      <c r="C30" s="44">
        <v>0</v>
      </c>
      <c r="D30" s="55"/>
      <c r="E30" s="55"/>
      <c r="F30" s="55"/>
      <c r="G30" s="56"/>
      <c r="H30" s="44">
        <v>0</v>
      </c>
      <c r="I30" s="55"/>
      <c r="J30" s="55"/>
      <c r="K30" s="55"/>
      <c r="L30" s="56"/>
      <c r="M30" s="30"/>
      <c r="N30" s="36"/>
    </row>
    <row r="31" spans="1:14" ht="25.5" customHeight="1">
      <c r="A31" s="15" t="s">
        <v>45</v>
      </c>
      <c r="B31" s="17" t="s">
        <v>46</v>
      </c>
      <c r="C31" s="44">
        <f>E31+F31+G31</f>
        <v>27.701100000000004</v>
      </c>
      <c r="D31" s="55"/>
      <c r="E31" s="55">
        <v>20.562</v>
      </c>
      <c r="F31" s="55">
        <f>6.823-F22</f>
        <v>6.589600000000001</v>
      </c>
      <c r="G31" s="56">
        <f>0.559-G22</f>
        <v>0.5495000000000001</v>
      </c>
      <c r="H31" s="44">
        <f>J31+K31+L31</f>
        <v>25.982155000000002</v>
      </c>
      <c r="I31" s="55"/>
      <c r="J31" s="55">
        <v>18.975</v>
      </c>
      <c r="K31" s="55">
        <v>6.330485</v>
      </c>
      <c r="L31" s="56">
        <v>0.67667</v>
      </c>
      <c r="M31" s="30"/>
      <c r="N31" s="36"/>
    </row>
    <row r="32" spans="1:14" ht="18.75" customHeight="1">
      <c r="A32" s="15" t="s">
        <v>47</v>
      </c>
      <c r="B32" s="16" t="s">
        <v>48</v>
      </c>
      <c r="C32" s="44">
        <v>0</v>
      </c>
      <c r="D32" s="46">
        <v>0</v>
      </c>
      <c r="E32" s="46">
        <v>0</v>
      </c>
      <c r="F32" s="46">
        <v>0</v>
      </c>
      <c r="G32" s="47">
        <v>0</v>
      </c>
      <c r="H32" s="44">
        <v>0</v>
      </c>
      <c r="I32" s="46">
        <v>0</v>
      </c>
      <c r="J32" s="46">
        <v>0</v>
      </c>
      <c r="K32" s="46">
        <v>0</v>
      </c>
      <c r="L32" s="47">
        <v>0</v>
      </c>
      <c r="M32" s="30"/>
      <c r="N32" s="36"/>
    </row>
    <row r="33" spans="1:14" ht="18.75" customHeight="1" thickBot="1">
      <c r="A33" s="20" t="s">
        <v>49</v>
      </c>
      <c r="B33" s="26" t="s">
        <v>50</v>
      </c>
      <c r="C33" s="48">
        <f>E33+F33</f>
        <v>3.2457</v>
      </c>
      <c r="D33" s="49">
        <v>0</v>
      </c>
      <c r="E33" s="49">
        <v>2.9433</v>
      </c>
      <c r="F33" s="49">
        <v>0.3024</v>
      </c>
      <c r="G33" s="52">
        <v>0</v>
      </c>
      <c r="H33" s="48">
        <f>J33+K33</f>
        <v>3.7249999999999996</v>
      </c>
      <c r="I33" s="49">
        <v>0</v>
      </c>
      <c r="J33" s="49">
        <v>3.385</v>
      </c>
      <c r="K33" s="49">
        <v>0.34</v>
      </c>
      <c r="L33" s="52">
        <v>0</v>
      </c>
      <c r="M33" s="30"/>
      <c r="N33" s="36"/>
    </row>
    <row r="34" spans="1:14" ht="18.75" customHeight="1" thickBot="1">
      <c r="A34" s="24">
        <v>5</v>
      </c>
      <c r="B34" s="25" t="s">
        <v>51</v>
      </c>
      <c r="C34" s="53">
        <f>C16-C20-C22-C24-C33</f>
        <v>0</v>
      </c>
      <c r="D34" s="49">
        <v>0</v>
      </c>
      <c r="E34" s="49">
        <v>0</v>
      </c>
      <c r="F34" s="49">
        <v>0</v>
      </c>
      <c r="G34" s="52">
        <v>0</v>
      </c>
      <c r="H34" s="53">
        <f>H16-H20-H22-H24-H33</f>
        <v>-2.5699999905981485E-06</v>
      </c>
      <c r="I34" s="49">
        <v>0</v>
      </c>
      <c r="J34" s="49">
        <v>0</v>
      </c>
      <c r="K34" s="49">
        <v>0</v>
      </c>
      <c r="L34" s="52">
        <v>0</v>
      </c>
      <c r="M34" s="30"/>
      <c r="N34" s="36"/>
    </row>
    <row r="35" spans="1:14" ht="18.75" customHeight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6"/>
    </row>
    <row r="36" spans="1:14" ht="18.75" customHeight="1">
      <c r="A36" s="30"/>
      <c r="B36" s="77" t="s">
        <v>66</v>
      </c>
      <c r="C36" s="92">
        <f>C26+C31+C33</f>
        <v>41.109700000000004</v>
      </c>
      <c r="D36" s="92"/>
      <c r="E36" s="92">
        <f>E26+E31+E33</f>
        <v>24.104100000000003</v>
      </c>
      <c r="F36" s="92">
        <f>F26+F31+F33</f>
        <v>10.2771</v>
      </c>
      <c r="G36" s="92">
        <f>G26+G31</f>
        <v>6.7285</v>
      </c>
      <c r="H36" s="79"/>
      <c r="I36" s="79"/>
      <c r="J36" s="79"/>
      <c r="K36" s="79"/>
      <c r="L36" s="79"/>
      <c r="M36" s="30"/>
      <c r="N36" s="36"/>
    </row>
    <row r="37" spans="1:14" ht="18.75" customHeight="1">
      <c r="A37" s="30"/>
      <c r="B37" s="81" t="s">
        <v>65</v>
      </c>
      <c r="C37" s="93">
        <f>C33+C31+C26+C22+C18</f>
        <v>43.671</v>
      </c>
      <c r="D37" s="93"/>
      <c r="E37" s="93">
        <f>E33+E31+E26+E22+E18</f>
        <v>25.460700000000003</v>
      </c>
      <c r="F37" s="93">
        <f>F33+F31+F26+F22+F18</f>
        <v>11.2036</v>
      </c>
      <c r="G37" s="93">
        <f>G33+G31+G26+G22+G18</f>
        <v>7.0067</v>
      </c>
      <c r="H37" s="83">
        <f>H33+H31+H26+H22+H18</f>
        <v>44.000478</v>
      </c>
      <c r="I37" s="84"/>
      <c r="J37" s="83">
        <f>J33+J31+J26+J22+J18</f>
        <v>24.709066</v>
      </c>
      <c r="K37" s="83">
        <f>K33+K31+K26+K22+K18</f>
        <v>12.302611</v>
      </c>
      <c r="L37" s="83">
        <f>L33+L31+L26+L22+L18</f>
        <v>6.988800999999999</v>
      </c>
      <c r="M37" s="30"/>
      <c r="N37" s="36"/>
    </row>
    <row r="38" spans="1:14" ht="18.75" customHeight="1">
      <c r="A38" s="30"/>
      <c r="B38" s="77"/>
      <c r="C38" s="93"/>
      <c r="D38" s="93">
        <f>C37-E37-F37-G37</f>
        <v>0</v>
      </c>
      <c r="E38" s="93"/>
      <c r="F38" s="93"/>
      <c r="G38" s="93"/>
      <c r="H38" s="84"/>
      <c r="I38" s="83">
        <f>H37-J37-K37-L37</f>
        <v>0</v>
      </c>
      <c r="J38" s="84"/>
      <c r="K38" s="84"/>
      <c r="L38" s="84"/>
      <c r="M38" s="30"/>
      <c r="N38" s="36"/>
    </row>
    <row r="39" spans="1:14" ht="18.75" customHeight="1">
      <c r="A39" s="30"/>
      <c r="B39" s="3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30"/>
      <c r="N39" s="36"/>
    </row>
    <row r="40" spans="1:9" ht="18.75" customHeight="1">
      <c r="A40" s="57" t="s">
        <v>60</v>
      </c>
      <c r="B40" s="28"/>
      <c r="C40" s="28" t="s">
        <v>59</v>
      </c>
      <c r="D40" s="28"/>
      <c r="E40" s="28"/>
      <c r="F40" s="28"/>
      <c r="G40" s="28"/>
      <c r="H40" s="28"/>
      <c r="I40" s="28"/>
    </row>
    <row r="41" spans="1:9" ht="18.75" customHeight="1">
      <c r="A41" s="29"/>
      <c r="B41" s="29"/>
      <c r="C41" s="61"/>
      <c r="D41" s="60"/>
      <c r="E41" s="61"/>
      <c r="F41" s="61"/>
      <c r="G41" s="61"/>
      <c r="H41" s="28"/>
      <c r="I41" s="28"/>
    </row>
    <row r="42" spans="1:7" ht="18.75" customHeight="1">
      <c r="A42" t="s">
        <v>53</v>
      </c>
      <c r="C42" s="60"/>
      <c r="D42" s="61"/>
      <c r="E42" s="60"/>
      <c r="F42" s="60"/>
      <c r="G42" s="60"/>
    </row>
    <row r="43" spans="1:9" ht="18.75" customHeight="1">
      <c r="A43" s="27"/>
      <c r="B43" s="28"/>
      <c r="C43" s="28"/>
      <c r="D43" s="28"/>
      <c r="E43" s="28"/>
      <c r="F43" s="28"/>
      <c r="G43" s="28"/>
      <c r="H43" s="28"/>
      <c r="I43" s="28"/>
    </row>
    <row r="44" spans="1:9" ht="18.75" customHeight="1">
      <c r="A44" s="29"/>
      <c r="B44" s="29"/>
      <c r="C44" s="29"/>
      <c r="D44" s="28"/>
      <c r="E44" s="28"/>
      <c r="F44" s="28"/>
      <c r="G44" s="28"/>
      <c r="H44" s="28"/>
      <c r="I44" s="28"/>
    </row>
  </sheetData>
  <mergeCells count="5">
    <mergeCell ref="A3:L4"/>
    <mergeCell ref="A6:A7"/>
    <mergeCell ref="B6:B7"/>
    <mergeCell ref="C6:G6"/>
    <mergeCell ref="H6:L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Оксана</dc:creator>
  <cp:keywords/>
  <dc:description/>
  <cp:lastModifiedBy>popova</cp:lastModifiedBy>
  <cp:lastPrinted>2017-01-31T08:53:45Z</cp:lastPrinted>
  <dcterms:created xsi:type="dcterms:W3CDTF">2013-02-18T08:20:59Z</dcterms:created>
  <dcterms:modified xsi:type="dcterms:W3CDTF">2017-01-31T08:53:50Z</dcterms:modified>
  <cp:category/>
  <cp:version/>
  <cp:contentType/>
  <cp:contentStatus/>
</cp:coreProperties>
</file>