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73" activeTab="79"/>
  </bookViews>
  <sheets>
    <sheet name="01.06.2011" sheetId="1" r:id="rId1"/>
    <sheet name="01.07.2011" sheetId="2" r:id="rId2"/>
    <sheet name="01.08.2011г." sheetId="3" r:id="rId3"/>
    <sheet name="01.09.2011г." sheetId="4" r:id="rId4"/>
    <sheet name="01.10.2011г." sheetId="5" r:id="rId5"/>
    <sheet name="01.11.2011г." sheetId="6" r:id="rId6"/>
    <sheet name="01.12.2011г." sheetId="7" r:id="rId7"/>
    <sheet name="01.01.2012г." sheetId="8" r:id="rId8"/>
    <sheet name="01.02.2012г." sheetId="9" r:id="rId9"/>
    <sheet name="01.03.2012г." sheetId="10" r:id="rId10"/>
    <sheet name="01.04.2012г." sheetId="11" r:id="rId11"/>
    <sheet name="01.05.2012г." sheetId="12" r:id="rId12"/>
    <sheet name="01.06.2012г." sheetId="13" r:id="rId13"/>
    <sheet name="01.07.2012г." sheetId="14" r:id="rId14"/>
    <sheet name="01.08.2012г." sheetId="15" r:id="rId15"/>
    <sheet name="01.09.2012г." sheetId="16" r:id="rId16"/>
    <sheet name="01.10.2012г." sheetId="17" r:id="rId17"/>
    <sheet name="01.11.2012г." sheetId="18" r:id="rId18"/>
    <sheet name="01.12.2012г." sheetId="19" r:id="rId19"/>
    <sheet name="01.01.2013г." sheetId="20" r:id="rId20"/>
    <sheet name="01.02.2013г." sheetId="21" r:id="rId21"/>
    <sheet name="01.03.2013г." sheetId="22" r:id="rId22"/>
    <sheet name="01.04.2013г." sheetId="23" r:id="rId23"/>
    <sheet name="01.05.2013г." sheetId="24" r:id="rId24"/>
    <sheet name="01.06.2013г." sheetId="25" r:id="rId25"/>
    <sheet name="01.07.2013г." sheetId="26" r:id="rId26"/>
    <sheet name="01.08.2013г." sheetId="27" r:id="rId27"/>
    <sheet name="01.09.2013г." sheetId="28" r:id="rId28"/>
    <sheet name="01.10.2013г." sheetId="29" r:id="rId29"/>
    <sheet name="01.11.2013г." sheetId="30" r:id="rId30"/>
    <sheet name="01.12.2013г." sheetId="31" r:id="rId31"/>
    <sheet name="01.01.2014г." sheetId="32" r:id="rId32"/>
    <sheet name="01.02.2014г." sheetId="33" r:id="rId33"/>
    <sheet name="01.03.2014г." sheetId="34" r:id="rId34"/>
    <sheet name="01.04.2014г." sheetId="35" r:id="rId35"/>
    <sheet name="01.05.2014г." sheetId="36" r:id="rId36"/>
    <sheet name="01.06.2014г." sheetId="37" r:id="rId37"/>
    <sheet name="01.07.2014г." sheetId="38" r:id="rId38"/>
    <sheet name="01.08.2014г." sheetId="39" r:id="rId39"/>
    <sheet name="01.09.2014г. " sheetId="40" r:id="rId40"/>
    <sheet name="01.10.2014г." sheetId="41" r:id="rId41"/>
    <sheet name="01.11.2014г. " sheetId="42" r:id="rId42"/>
    <sheet name="01.12.2014г. " sheetId="43" r:id="rId43"/>
    <sheet name="01.01.2015г. " sheetId="44" r:id="rId44"/>
    <sheet name="01.02.2015г. " sheetId="45" r:id="rId45"/>
    <sheet name="01.03.2015г. " sheetId="46" r:id="rId46"/>
    <sheet name="01.04.2015г. " sheetId="47" r:id="rId47"/>
    <sheet name="01.05.2015г. " sheetId="48" r:id="rId48"/>
    <sheet name="01.06.2015г. " sheetId="49" r:id="rId49"/>
    <sheet name="01.07.2015г." sheetId="50" r:id="rId50"/>
    <sheet name="01.08.2015г." sheetId="51" r:id="rId51"/>
    <sheet name="01.09.2015г. " sheetId="52" r:id="rId52"/>
    <sheet name="01.10.2015г." sheetId="53" r:id="rId53"/>
    <sheet name="01.11.2015г." sheetId="54" r:id="rId54"/>
    <sheet name="01.12.2015г." sheetId="55" r:id="rId55"/>
    <sheet name="01.01.2016г." sheetId="56" r:id="rId56"/>
    <sheet name="01.02.2016г." sheetId="57" r:id="rId57"/>
    <sheet name="01.03.2016г." sheetId="58" r:id="rId58"/>
    <sheet name="01.04.2016г." sheetId="59" r:id="rId59"/>
    <sheet name="01.05.2016г." sheetId="60" r:id="rId60"/>
    <sheet name="01.06.2016г." sheetId="61" r:id="rId61"/>
    <sheet name="01.07.2016г." sheetId="62" r:id="rId62"/>
    <sheet name="01.08.2016г." sheetId="63" r:id="rId63"/>
    <sheet name="01.09.2016г." sheetId="64" r:id="rId64"/>
    <sheet name="01.10.2016г." sheetId="65" r:id="rId65"/>
    <sheet name="01.11.2016г." sheetId="66" r:id="rId66"/>
    <sheet name="01.12.2016г." sheetId="67" r:id="rId67"/>
    <sheet name="01.01.2017г." sheetId="68" r:id="rId68"/>
    <sheet name="01.02.2017г." sheetId="69" r:id="rId69"/>
    <sheet name="01.03.2017" sheetId="70" r:id="rId70"/>
    <sheet name="01.04.2017" sheetId="71" r:id="rId71"/>
    <sheet name="01.05.2017г." sheetId="72" r:id="rId72"/>
    <sheet name="01.06.2017г." sheetId="73" r:id="rId73"/>
    <sheet name="01.07.2017г." sheetId="74" r:id="rId74"/>
    <sheet name="01.08.2017г." sheetId="75" r:id="rId75"/>
    <sheet name="01.09.2017г." sheetId="76" r:id="rId76"/>
    <sheet name="01.10.2017г." sheetId="77" r:id="rId77"/>
    <sheet name="01.11.2017г. " sheetId="78" r:id="rId78"/>
    <sheet name="01.12.2017г. " sheetId="79" r:id="rId79"/>
    <sheet name="01.12.2017г.  (2)" sheetId="80" r:id="rId80"/>
  </sheets>
  <definedNames/>
  <calcPr fullCalcOnLoad="1"/>
</workbook>
</file>

<file path=xl/sharedStrings.xml><?xml version="1.0" encoding="utf-8"?>
<sst xmlns="http://schemas.openxmlformats.org/spreadsheetml/2006/main" count="4328" uniqueCount="125">
  <si>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01.06.2011г.</t>
  </si>
  <si>
    <t>№ п/п</t>
  </si>
  <si>
    <t>Наименование объекта центра питания, класс напряжения</t>
  </si>
  <si>
    <t>Количество установленных  трансформаторов и их мощность, МВА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</si>
  <si>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</si>
  <si>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 и заключенных договоров на ТП, МВт</t>
  </si>
  <si>
    <t>Планируемый резерв мощности на конец года с учетом присоединенных потребителей, заключенных договоров  и поданных заявок на ТП, МВт</t>
  </si>
  <si>
    <t>1.</t>
  </si>
  <si>
    <t>ПС 35/10кВ      "Город-1"</t>
  </si>
  <si>
    <t>2х6,3</t>
  </si>
  <si>
    <t>2.</t>
  </si>
  <si>
    <t>ПС 35/6кВ                "Город-2"</t>
  </si>
  <si>
    <t>2х10</t>
  </si>
  <si>
    <t>3.</t>
  </si>
  <si>
    <t>ПС 35/10кВ               "Город-3"</t>
  </si>
  <si>
    <t>4.</t>
  </si>
  <si>
    <t>ПС 35/10кВ "Дачная"</t>
  </si>
  <si>
    <t>5.</t>
  </si>
  <si>
    <t>ПС 35/6кВ              "ГТЭС-2"</t>
  </si>
  <si>
    <t>1х6,3</t>
  </si>
  <si>
    <t xml:space="preserve"> </t>
  </si>
  <si>
    <t>6.</t>
  </si>
  <si>
    <t>ПС 35/6кВ "Аэропорт"</t>
  </si>
  <si>
    <t>2х4,0</t>
  </si>
  <si>
    <t>7.</t>
  </si>
  <si>
    <t>ПС35/6кВ                  "Причал"</t>
  </si>
  <si>
    <t>8.</t>
  </si>
  <si>
    <t>ПС 35/6кВ "Котельная-2"</t>
  </si>
  <si>
    <t>9.</t>
  </si>
  <si>
    <t>ПС 35/10кВ "Котельная-3"</t>
  </si>
  <si>
    <t>10.</t>
  </si>
  <si>
    <t>ПС 35/6кВ "Котельная-4"</t>
  </si>
  <si>
    <t>11.</t>
  </si>
  <si>
    <t>ПС 35/6кВ "Кирпичная"</t>
  </si>
  <si>
    <t>12.</t>
  </si>
  <si>
    <t>ПС 35/6кВ "Поселок"</t>
  </si>
  <si>
    <t>13.</t>
  </si>
  <si>
    <t>ПС 35/6кВ               "Лесная"</t>
  </si>
  <si>
    <t>14.</t>
  </si>
  <si>
    <t>ПС 35/10кВ          "НовоАганская"</t>
  </si>
  <si>
    <t>15.</t>
  </si>
  <si>
    <t>ПС 35/6кВ "Рославльская"</t>
  </si>
  <si>
    <t>2х6,3 + 2х4,0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</si>
  <si>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01.07.2011г.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</si>
  <si>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01.08.2011г.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</si>
  <si>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01.09.2011г.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</si>
  <si>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01.10.2011г.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</si>
  <si>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01.11.2011г.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</si>
  <si>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01.12.2011г.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</si>
  <si>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01.01.2012г.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</si>
  <si>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01.02.2012г.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</si>
  <si>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01.03.2012г.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</si>
  <si>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01.04.2012г.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</si>
  <si>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01.05.2012г.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</si>
  <si>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01.06.2012г.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</si>
  <si>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</si>
  <si>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01.08.2012г.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</si>
  <si>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01.09.2012г.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</si>
  <si>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</si>
  <si>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01.11.2012г.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</si>
  <si>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01.12.2012г.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</si>
  <si>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</si>
  <si>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01.02.2013г.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</si>
  <si>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01.03.2013г.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</si>
  <si>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</si>
  <si>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01.05.2013г.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</si>
  <si>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01.06.2013г.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</si>
  <si>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</si>
  <si>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01.08.2013г.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</si>
  <si>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01.09.2013г.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</si>
  <si>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</si>
  <si>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01.11.2013г.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</si>
  <si>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01.12.2013г.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</si>
  <si>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</si>
  <si>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01.02.2014г.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</si>
  <si>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01.03.2014г.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</si>
  <si>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</si>
  <si>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01.05.2014г.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</si>
  <si>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01.06.2014г.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</si>
  <si>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</si>
  <si>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01.08.2014г.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</si>
  <si>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01.09.2014г.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</si>
  <si>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</si>
  <si>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01.11.2014г.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</si>
  <si>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01.12.2014г. </t>
  </si>
  <si>
    <t>ПС 35/10кВ          "Новоаганская"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</si>
  <si>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</si>
  <si>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01.02.2015г.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</si>
  <si>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01.03.2015г.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</si>
  <si>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</si>
  <si>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01.05.2015г.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</si>
  <si>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01.06.2015г. </t>
  </si>
  <si>
    <t>2х6,3 + 2х10,0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</si>
  <si>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</si>
  <si>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01.08.2015г.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</si>
  <si>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01.09.2015г.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</si>
  <si>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</si>
  <si>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01.11.2015г.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</si>
  <si>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01.12.2015г.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</si>
  <si>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</si>
  <si>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01.02.2016г.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</si>
  <si>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01.03.2016г.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</si>
  <si>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</si>
  <si>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01.05.2016г.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</si>
  <si>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01.06.2016г.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</si>
  <si>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</si>
  <si>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01.08.2016г.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</si>
  <si>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01.09.2016г.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</si>
  <si>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</si>
  <si>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01.11.2016г.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</si>
  <si>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01.12.2016г.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</si>
  <si>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</si>
  <si>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01.02.2017г.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</si>
  <si>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01.03.2017г.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</si>
  <si>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</si>
  <si>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01.05.2017г.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</si>
  <si>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01.06.2017г.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</si>
  <si>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</si>
  <si>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01.08.2017г. </t>
  </si>
  <si>
    <t>-3.402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</si>
  <si>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01.09.2017г.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</si>
  <si>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01.10.2017г.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</si>
  <si>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01.11.2017г. 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</si>
  <si>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01.12.2017г. 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</si>
  <si>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01.01.2018г.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</si>
</sst>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9" borderId="0" applyNumberFormat="0" applyBorder="0" applyAlignment="0" applyProtection="0"/>
  </cellStyleXfs>
  <cellXfs count="58">
    <xf numFmtId="0" fontId="0" fillId="0" borderId="0" xfId="0" applyAlignment="1">
      <alignment/>
    </xf>
    <xf numFmtId="0" fontId="13" fillId="0" borderId="11" xfId="0" applyFont="1" applyFill="1" applyBorder="1" applyAlignment="1">
      <alignment vertical="top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left" wrapText="1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3" xfId="0" applyFont="1" applyBorder="1" applyAlignment="1">
      <alignment horizontal="center" wrapText="1"/>
    </xf>
    <xf numFmtId="164" fontId="14" fillId="0" borderId="13" xfId="0" applyNumberFormat="1" applyFont="1" applyBorder="1" applyAlignment="1">
      <alignment wrapText="1"/>
    </xf>
    <xf numFmtId="0" fontId="14" fillId="0" borderId="14" xfId="0" applyFont="1" applyBorder="1" applyAlignment="1">
      <alignment wrapText="1"/>
    </xf>
    <xf numFmtId="164" fontId="14" fillId="0" borderId="13" xfId="0" applyNumberFormat="1" applyFont="1" applyBorder="1" applyAlignment="1">
      <alignment vertical="center" wrapText="1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wrapText="1"/>
    </xf>
    <xf numFmtId="2" fontId="14" fillId="0" borderId="14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wrapText="1"/>
    </xf>
    <xf numFmtId="0" fontId="14" fillId="0" borderId="19" xfId="0" applyFont="1" applyBorder="1" applyAlignment="1">
      <alignment horizontal="left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165" fontId="14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left" wrapText="1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wrapText="1"/>
    </xf>
    <xf numFmtId="165" fontId="14" fillId="0" borderId="19" xfId="0" applyNumberFormat="1" applyFont="1" applyBorder="1" applyAlignment="1">
      <alignment wrapText="1"/>
    </xf>
    <xf numFmtId="0" fontId="14" fillId="0" borderId="19" xfId="0" applyFont="1" applyBorder="1" applyAlignment="1">
      <alignment vertical="center" wrapText="1"/>
    </xf>
    <xf numFmtId="164" fontId="14" fillId="0" borderId="19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19.7109375" style="0" customWidth="1"/>
    <col min="4" max="4" width="20.00390625" style="0" customWidth="1"/>
    <col min="5" max="5" width="24.421875" style="0" customWidth="1"/>
    <col min="6" max="6" width="28.8515625" style="0" customWidth="1"/>
  </cols>
  <sheetData>
    <row r="1" spans="2:6" ht="32.25" customHeight="1">
      <c r="B1" s="48" t="s">
        <v>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8.25" customHeight="1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57.75" customHeight="1">
      <c r="A4" s="50"/>
      <c r="B4" s="51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686.22/1000</f>
        <v>0.68622</v>
      </c>
      <c r="E5" s="4">
        <f>686.22/1000</f>
        <v>0.68622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-6264.73/1000</f>
        <v>-6.264729999999999</v>
      </c>
      <c r="E7" s="4">
        <f>D7</f>
        <v>-6.264729999999999</v>
      </c>
      <c r="F7" s="5">
        <v>0</v>
      </c>
    </row>
    <row r="8" spans="1:6" ht="15.75">
      <c r="A8" s="6"/>
      <c r="B8" s="7"/>
      <c r="C8" s="3"/>
      <c r="D8" s="4"/>
      <c r="E8" s="4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2616.13/1000</f>
        <v>2.61613</v>
      </c>
      <c r="E9" s="4">
        <f>2616.13/1000</f>
        <v>2.61613</v>
      </c>
      <c r="F9" s="5">
        <v>2.6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7232.1/1000</f>
        <v>7.2321</v>
      </c>
      <c r="E11" s="4">
        <f>7232.1/1000</f>
        <v>7.2321</v>
      </c>
      <c r="F11" s="5">
        <v>7.2</v>
      </c>
    </row>
    <row r="12" spans="1:6" ht="15.75">
      <c r="A12" s="6"/>
      <c r="B12" s="7"/>
      <c r="C12" s="3"/>
      <c r="D12" s="4"/>
      <c r="E12" s="4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4290.1/1000</f>
        <v>4.290100000000001</v>
      </c>
      <c r="E15" s="4">
        <f>4290.1/1000</f>
        <v>4.290100000000001</v>
      </c>
      <c r="F15" s="5">
        <v>4.2</v>
      </c>
    </row>
    <row r="16" spans="1:6" s="13" customFormat="1" ht="15.75">
      <c r="A16" s="8"/>
      <c r="B16" s="9"/>
      <c r="C16" s="10"/>
      <c r="D16" s="11"/>
      <c r="E16" s="11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4"/>
      <c r="E18" s="4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4394.1/1000</f>
        <v>4.394100000000001</v>
      </c>
      <c r="E21" s="4">
        <f>4394.1/1000</f>
        <v>4.394100000000001</v>
      </c>
      <c r="F21" s="5">
        <v>4.3</v>
      </c>
    </row>
    <row r="22" spans="1:6" ht="15.75">
      <c r="A22" s="6"/>
      <c r="B22" s="7"/>
      <c r="C22" s="3"/>
      <c r="D22" s="4"/>
      <c r="E22" s="4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8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  <c r="H25" t="s">
        <v>20</v>
      </c>
    </row>
    <row r="26" spans="1:6" ht="15.75">
      <c r="A26" s="6"/>
      <c r="B26" s="7"/>
      <c r="C26" s="14"/>
      <c r="D26" s="15"/>
      <c r="E26" s="15"/>
      <c r="F26" s="16"/>
    </row>
    <row r="27" spans="1:6" ht="18.75" customHeight="1">
      <c r="A27" s="6" t="s">
        <v>34</v>
      </c>
      <c r="B27" s="7" t="s">
        <v>35</v>
      </c>
      <c r="C27" s="3" t="s">
        <v>23</v>
      </c>
      <c r="D27" s="4">
        <f>-3255.73/1000</f>
        <v>-3.2557300000000002</v>
      </c>
      <c r="E27" s="4">
        <f>-3255.73/1000</f>
        <v>-3.2557300000000002</v>
      </c>
      <c r="F27" s="5">
        <v>0</v>
      </c>
    </row>
    <row r="28" spans="1:6" ht="15.75">
      <c r="A28" s="6"/>
      <c r="B28" s="7"/>
      <c r="C28" s="3"/>
      <c r="D28" s="17"/>
      <c r="E28" s="17"/>
      <c r="F28" s="5"/>
    </row>
    <row r="29" spans="1:6" ht="31.5">
      <c r="A29" s="6" t="s">
        <v>36</v>
      </c>
      <c r="B29" s="7" t="s">
        <v>37</v>
      </c>
      <c r="C29" s="3" t="s">
        <v>23</v>
      </c>
      <c r="D29" s="4">
        <f>4247/1000</f>
        <v>4.247</v>
      </c>
      <c r="E29" s="4">
        <f>4247/1000</f>
        <v>4.247</v>
      </c>
      <c r="F29" s="5">
        <v>4.2</v>
      </c>
    </row>
    <row r="30" spans="1:6" ht="15.75">
      <c r="A30" s="6"/>
      <c r="B30" s="7"/>
      <c r="C30" s="3"/>
      <c r="D30" s="17"/>
      <c r="E30" s="17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2">
        <f>E33</f>
        <v>5.4106000000000005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9.57421875" style="0" customWidth="1"/>
    <col min="3" max="3" width="21.140625" style="0" customWidth="1"/>
    <col min="4" max="4" width="22.57421875" style="0" customWidth="1"/>
    <col min="5" max="5" width="27.00390625" style="0" customWidth="1"/>
    <col min="6" max="6" width="30.421875" style="0" customWidth="1"/>
  </cols>
  <sheetData>
    <row r="1" spans="2:6" ht="26.25" customHeight="1">
      <c r="B1" s="48" t="s">
        <v>51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603.24/1000</f>
        <v>0.60324</v>
      </c>
      <c r="E5" s="4">
        <f>D5</f>
        <v>0.60324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-6515.6/1000</f>
        <v>-6.5156</v>
      </c>
      <c r="E7" s="4">
        <f>D7</f>
        <v>-6.5156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9" customHeight="1">
      <c r="A9" s="6" t="s">
        <v>13</v>
      </c>
      <c r="B9" s="7" t="s">
        <v>14</v>
      </c>
      <c r="C9" s="3" t="s">
        <v>12</v>
      </c>
      <c r="D9" s="4">
        <f>2520.31/1000</f>
        <v>2.52031</v>
      </c>
      <c r="E9" s="4">
        <f>D9</f>
        <v>2.52031</v>
      </c>
      <c r="F9" s="5">
        <v>2.5</v>
      </c>
    </row>
    <row r="10" spans="1:6" ht="15.75">
      <c r="A10" s="6"/>
      <c r="B10" s="7"/>
      <c r="C10" s="3"/>
      <c r="D10" s="4"/>
      <c r="E10" s="4"/>
      <c r="F10" s="5"/>
    </row>
    <row r="11" spans="1:6" ht="36" customHeight="1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4258.1/1000</f>
        <v>4.258100000000001</v>
      </c>
      <c r="E15" s="4">
        <f>D15</f>
        <v>4.258100000000001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4046.1/1000</f>
        <v>4.0461</v>
      </c>
      <c r="E21" s="4">
        <f>D21</f>
        <v>4.0461</v>
      </c>
      <c r="F21" s="26">
        <v>4</v>
      </c>
    </row>
    <row r="22" spans="1:6" ht="15.75">
      <c r="A22" s="6"/>
      <c r="B22" s="7"/>
      <c r="C22" s="3"/>
      <c r="D22" s="3"/>
      <c r="E22" s="3"/>
      <c r="F22" s="5"/>
    </row>
    <row r="23" spans="1:6" ht="38.25" customHeight="1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6.75" customHeight="1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7.5" customHeight="1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3.75" customHeight="1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9.421875" style="0" customWidth="1"/>
    <col min="3" max="3" width="21.140625" style="0" customWidth="1"/>
    <col min="4" max="4" width="21.7109375" style="0" customWidth="1"/>
    <col min="5" max="5" width="26.57421875" style="0" customWidth="1"/>
    <col min="6" max="6" width="32.28125" style="0" customWidth="1"/>
  </cols>
  <sheetData>
    <row r="1" spans="2:6" ht="29.25" customHeight="1">
      <c r="B1" s="48" t="s">
        <v>52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5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603.08/1000</f>
        <v>0.6030800000000001</v>
      </c>
      <c r="E5" s="4">
        <f>D5</f>
        <v>0.6030800000000001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-6514.52/1000</f>
        <v>-6.51452</v>
      </c>
      <c r="E7" s="4">
        <f>D7</f>
        <v>-6.51452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2520.31/1000</f>
        <v>2.52031</v>
      </c>
      <c r="E9" s="4">
        <f>D9</f>
        <v>2.52031</v>
      </c>
      <c r="F9" s="5">
        <v>2.5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4254.8/1000</f>
        <v>4.2548</v>
      </c>
      <c r="E15" s="4">
        <f>D15</f>
        <v>4.2548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4046.1/1000</f>
        <v>4.0461</v>
      </c>
      <c r="E21" s="4">
        <f>D21</f>
        <v>4.0461</v>
      </c>
      <c r="F21" s="26">
        <v>4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19.57421875" style="0" customWidth="1"/>
    <col min="3" max="3" width="21.00390625" style="0" customWidth="1"/>
    <col min="4" max="4" width="21.8515625" style="0" customWidth="1"/>
    <col min="5" max="5" width="27.00390625" style="0" customWidth="1"/>
    <col min="6" max="6" width="30.57421875" style="0" customWidth="1"/>
  </cols>
  <sheetData>
    <row r="1" spans="2:6" ht="27.75" customHeight="1">
      <c r="B1" s="48" t="s">
        <v>53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3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54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598.08/1000</f>
        <v>0.5980800000000001</v>
      </c>
      <c r="E5" s="4">
        <f>D5</f>
        <v>0.5980800000000001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-6514.52/1000</f>
        <v>-6.51452</v>
      </c>
      <c r="E7" s="4">
        <f>D7</f>
        <v>-6.51452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2493.31/1000</f>
        <v>2.49331</v>
      </c>
      <c r="E9" s="4">
        <f>D9</f>
        <v>2.49331</v>
      </c>
      <c r="F9" s="5">
        <v>2.4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7198.1/1000</f>
        <v>7.1981</v>
      </c>
      <c r="E11" s="4">
        <f>D11</f>
        <v>7.1981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4252.8/1000</f>
        <v>4.252800000000001</v>
      </c>
      <c r="E15" s="4">
        <f>D15</f>
        <v>4.252800000000001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48.75" customHeight="1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1010.6/1000</f>
        <v>1.0106</v>
      </c>
      <c r="F33" s="23">
        <v>1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2.00390625" style="0" customWidth="1"/>
    <col min="3" max="3" width="22.28125" style="0" customWidth="1"/>
    <col min="4" max="4" width="21.57421875" style="0" customWidth="1"/>
    <col min="5" max="5" width="25.8515625" style="0" customWidth="1"/>
    <col min="6" max="6" width="30.28125" style="0" customWidth="1"/>
  </cols>
  <sheetData>
    <row r="1" spans="2:6" ht="26.25" customHeight="1">
      <c r="B1" s="48" t="s">
        <v>54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3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4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593.08/1000</f>
        <v>0.59308</v>
      </c>
      <c r="E5" s="4">
        <f>D5</f>
        <v>0.59308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-6516.52/1000</f>
        <v>-6.516520000000001</v>
      </c>
      <c r="E7" s="4">
        <f>D7</f>
        <v>-6.516520000000001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2386.31/1000</f>
        <v>2.38631</v>
      </c>
      <c r="E9" s="4">
        <f>D9</f>
        <v>2.38631</v>
      </c>
      <c r="F9" s="5">
        <v>2.3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7174.1/1000</f>
        <v>7.1741</v>
      </c>
      <c r="E11" s="4">
        <f>D11</f>
        <v>7.1741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4252.8/1000</f>
        <v>4.252800000000001</v>
      </c>
      <c r="E15" s="4">
        <f>D15</f>
        <v>4.252800000000001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0.140625" style="0" customWidth="1"/>
    <col min="3" max="3" width="24.140625" style="0" customWidth="1"/>
    <col min="4" max="4" width="22.7109375" style="0" customWidth="1"/>
    <col min="5" max="5" width="27.28125" style="0" customWidth="1"/>
    <col min="6" max="6" width="29.140625" style="0" customWidth="1"/>
  </cols>
  <sheetData>
    <row r="1" spans="2:6" ht="27.75" customHeight="1">
      <c r="B1" s="48" t="s">
        <v>55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3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4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593.08/1000</f>
        <v>0.59308</v>
      </c>
      <c r="E5" s="4">
        <f>D5</f>
        <v>0.59308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-6530/1000</f>
        <v>-6.53</v>
      </c>
      <c r="E7" s="4">
        <f>D7</f>
        <v>-6.53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2366.31/1000</f>
        <v>2.36631</v>
      </c>
      <c r="E9" s="4">
        <f>D9</f>
        <v>2.36631</v>
      </c>
      <c r="F9" s="5">
        <v>2.3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7172.1/1000</f>
        <v>7.1721</v>
      </c>
      <c r="E11" s="4">
        <f>D11</f>
        <v>7.1721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4252.8/1000</f>
        <v>4.252800000000001</v>
      </c>
      <c r="E15" s="4">
        <f>D15</f>
        <v>4.252800000000001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20.140625" style="0" customWidth="1"/>
    <col min="3" max="3" width="24.140625" style="0" customWidth="1"/>
    <col min="4" max="4" width="22.7109375" style="0" customWidth="1"/>
    <col min="5" max="5" width="27.7109375" style="0" customWidth="1"/>
    <col min="6" max="6" width="29.00390625" style="0" customWidth="1"/>
  </cols>
  <sheetData>
    <row r="1" spans="2:6" ht="28.5" customHeight="1">
      <c r="B1" s="48" t="s">
        <v>56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42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54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593.08/1000</f>
        <v>0.59308</v>
      </c>
      <c r="E5" s="4">
        <f>D5</f>
        <v>0.59308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-6530/1000</f>
        <v>-6.53</v>
      </c>
      <c r="E7" s="4">
        <f>D7</f>
        <v>-6.53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2366.31/1000</f>
        <v>2.36631</v>
      </c>
      <c r="E9" s="4">
        <f>D9</f>
        <v>2.36631</v>
      </c>
      <c r="F9" s="5">
        <v>2.3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7172.1/1000</f>
        <v>7.1721</v>
      </c>
      <c r="E11" s="4">
        <f>D11</f>
        <v>7.1721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4252.8/1000</f>
        <v>4.252800000000001</v>
      </c>
      <c r="E15" s="4">
        <f>D15</f>
        <v>4.252800000000001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20.421875" style="0" customWidth="1"/>
    <col min="3" max="3" width="23.8515625" style="0" customWidth="1"/>
    <col min="4" max="4" width="22.7109375" style="0" customWidth="1"/>
    <col min="5" max="5" width="23.28125" style="0" customWidth="1"/>
    <col min="6" max="6" width="29.00390625" style="0" customWidth="1"/>
  </cols>
  <sheetData>
    <row r="1" spans="2:6" ht="27.75" customHeight="1">
      <c r="B1" s="48" t="s">
        <v>57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4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57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593.08/1000</f>
        <v>0.59308</v>
      </c>
      <c r="E5" s="4">
        <f>D5</f>
        <v>0.59308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-6530/1000</f>
        <v>-6.53</v>
      </c>
      <c r="E7" s="4">
        <f>D7</f>
        <v>-6.53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2366.31/1000</f>
        <v>2.36631</v>
      </c>
      <c r="E9" s="4">
        <f>D9</f>
        <v>2.36631</v>
      </c>
      <c r="F9" s="5">
        <v>2.3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7172.1/1000</f>
        <v>7.1721</v>
      </c>
      <c r="E11" s="4">
        <f>D11</f>
        <v>7.1721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4252.8/1000</f>
        <v>4.252800000000001</v>
      </c>
      <c r="E15" s="4">
        <f>D15</f>
        <v>4.252800000000001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J40" sqref="J40"/>
    </sheetView>
  </sheetViews>
  <sheetFormatPr defaultColWidth="11.421875" defaultRowHeight="12.75"/>
  <cols>
    <col min="1" max="1" width="8.140625" style="0" customWidth="1"/>
    <col min="2" max="2" width="20.57421875" style="0" customWidth="1"/>
    <col min="3" max="3" width="23.8515625" style="0" customWidth="1"/>
    <col min="4" max="4" width="22.00390625" style="0" customWidth="1"/>
    <col min="5" max="5" width="23.140625" style="0" customWidth="1"/>
    <col min="6" max="6" width="29.28125" style="0" customWidth="1"/>
  </cols>
  <sheetData>
    <row r="1" spans="2:6" ht="27.75" customHeight="1">
      <c r="B1" s="48" t="s">
        <v>58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86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12.75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593.08/1000</f>
        <v>0.59308</v>
      </c>
      <c r="E5" s="4">
        <f>D5</f>
        <v>0.59308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-6530/1000</f>
        <v>-6.53</v>
      </c>
      <c r="E7" s="4">
        <f>D7</f>
        <v>-6.53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2366.31/1000</f>
        <v>2.36631</v>
      </c>
      <c r="E9" s="4">
        <f>D9</f>
        <v>2.36631</v>
      </c>
      <c r="F9" s="5">
        <v>2.3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7172.1/1000</f>
        <v>7.1721</v>
      </c>
      <c r="E11" s="4">
        <f>D11</f>
        <v>7.1721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4252.8/1000</f>
        <v>4.252800000000001</v>
      </c>
      <c r="E15" s="4">
        <f>D15</f>
        <v>4.252800000000001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20.57421875" style="0" customWidth="1"/>
    <col min="3" max="3" width="23.8515625" style="0" customWidth="1"/>
    <col min="4" max="4" width="21.57421875" style="0" customWidth="1"/>
    <col min="5" max="5" width="23.140625" style="0" customWidth="1"/>
    <col min="6" max="6" width="29.140625" style="0" customWidth="1"/>
  </cols>
  <sheetData>
    <row r="1" spans="2:6" ht="30.75" customHeight="1">
      <c r="B1" s="48" t="s">
        <v>59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60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36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592.65/1000</f>
        <v>0.59265</v>
      </c>
      <c r="E5" s="4">
        <f>D5</f>
        <v>0.59265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-6565/1000</f>
        <v>-6.565</v>
      </c>
      <c r="E7" s="4">
        <f>D7</f>
        <v>-6.565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2336.31/1000</f>
        <v>2.33631</v>
      </c>
      <c r="E9" s="4">
        <f>D9</f>
        <v>2.33631</v>
      </c>
      <c r="F9" s="5">
        <v>2.3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7158.1/1000</f>
        <v>7.1581</v>
      </c>
      <c r="E11" s="4">
        <f>D11</f>
        <v>7.1581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4242.8/1000</f>
        <v>4.2428</v>
      </c>
      <c r="E15" s="4">
        <f>D15</f>
        <v>4.2428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20.8515625" style="0" customWidth="1"/>
    <col min="3" max="3" width="24.140625" style="0" customWidth="1"/>
    <col min="4" max="4" width="21.421875" style="0" customWidth="1"/>
    <col min="5" max="5" width="23.421875" style="0" customWidth="1"/>
    <col min="6" max="6" width="28.57421875" style="0" customWidth="1"/>
  </cols>
  <sheetData>
    <row r="1" spans="2:6" ht="26.25" customHeight="1">
      <c r="B1" s="48" t="s">
        <v>60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57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36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589.65/1000</f>
        <v>0.58965</v>
      </c>
      <c r="E5" s="4">
        <f>D5</f>
        <v>0.58965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-6580/1000</f>
        <v>-6.58</v>
      </c>
      <c r="E7" s="4">
        <f>D7</f>
        <v>-6.58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2276.31/1000</f>
        <v>2.27631</v>
      </c>
      <c r="E9" s="4">
        <f>D9</f>
        <v>2.27631</v>
      </c>
      <c r="F9" s="5">
        <v>2.2</v>
      </c>
    </row>
    <row r="10" spans="1:6" ht="15.75">
      <c r="A10" s="6"/>
      <c r="B10" s="7"/>
      <c r="C10" s="3"/>
      <c r="D10" s="4"/>
      <c r="E10" s="4"/>
      <c r="F10" s="5"/>
    </row>
    <row r="11" spans="1:6" ht="34.5" customHeight="1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4242.8/1000</f>
        <v>4.2428</v>
      </c>
      <c r="E15" s="4">
        <f>D15</f>
        <v>4.2428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41.25" customHeight="1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18.57421875" style="0" customWidth="1"/>
    <col min="3" max="4" width="20.00390625" style="0" customWidth="1"/>
    <col min="5" max="5" width="22.140625" style="0" customWidth="1"/>
    <col min="6" max="6" width="28.57421875" style="0" customWidth="1"/>
  </cols>
  <sheetData>
    <row r="1" spans="2:6" ht="29.25" customHeight="1">
      <c r="B1" s="48" t="s">
        <v>43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70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30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686.82/1000</f>
        <v>0.6868200000000001</v>
      </c>
      <c r="E5" s="4">
        <f>686.82/1000</f>
        <v>0.6868200000000001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-6567.63/1000</f>
        <v>-6.56763</v>
      </c>
      <c r="E7" s="4">
        <f>-6567.63/1000</f>
        <v>-6.56763</v>
      </c>
      <c r="F7" s="5">
        <v>0</v>
      </c>
    </row>
    <row r="8" spans="1:6" ht="15.75">
      <c r="A8" s="6"/>
      <c r="B8" s="7"/>
      <c r="C8" s="3"/>
      <c r="D8" s="4"/>
      <c r="E8" s="4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2586.13/1000</f>
        <v>2.5861300000000003</v>
      </c>
      <c r="E9" s="4">
        <f>2586.13/1000</f>
        <v>2.5861300000000003</v>
      </c>
      <c r="F9" s="5">
        <v>2.5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7227.1/1000</f>
        <v>7.2271</v>
      </c>
      <c r="E11" s="4">
        <f>7227.1/1000</f>
        <v>7.2271</v>
      </c>
      <c r="F11" s="5">
        <v>7.2</v>
      </c>
    </row>
    <row r="12" spans="1:6" ht="15.75">
      <c r="A12" s="6"/>
      <c r="B12" s="7"/>
      <c r="C12" s="3"/>
      <c r="D12" s="4"/>
      <c r="E12" s="4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4283.1/1000</f>
        <v>4.2831</v>
      </c>
      <c r="E15" s="4">
        <f>4283.1/1000</f>
        <v>4.2831</v>
      </c>
      <c r="F15" s="5">
        <v>4.2</v>
      </c>
    </row>
    <row r="16" spans="1:6" ht="15.75">
      <c r="A16" s="8"/>
      <c r="B16" s="9"/>
      <c r="C16" s="10"/>
      <c r="D16" s="11"/>
      <c r="E16" s="11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4"/>
      <c r="E18" s="4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4379.45/1000</f>
        <v>4.379449999999999</v>
      </c>
      <c r="E21" s="4">
        <f>4379.45/1000</f>
        <v>4.379449999999999</v>
      </c>
      <c r="F21" s="5">
        <v>4.3</v>
      </c>
    </row>
    <row r="22" spans="1:6" ht="15.75">
      <c r="A22" s="6"/>
      <c r="B22" s="7"/>
      <c r="C22" s="3"/>
      <c r="D22" s="4"/>
      <c r="E22" s="4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15"/>
      <c r="E26" s="15"/>
      <c r="F26" s="16"/>
    </row>
    <row r="27" spans="1:7" ht="31.5">
      <c r="A27" s="6" t="s">
        <v>34</v>
      </c>
      <c r="B27" s="7" t="s">
        <v>35</v>
      </c>
      <c r="C27" s="3" t="s">
        <v>23</v>
      </c>
      <c r="D27" s="4">
        <f>-3262.43/1000</f>
        <v>-3.2624299999999997</v>
      </c>
      <c r="E27" s="4">
        <f>-3262.43/1000</f>
        <v>-3.2624299999999997</v>
      </c>
      <c r="F27" s="5">
        <v>0</v>
      </c>
      <c r="G27" t="s">
        <v>20</v>
      </c>
    </row>
    <row r="28" spans="1:6" ht="15.75">
      <c r="A28" s="6"/>
      <c r="B28" s="7"/>
      <c r="C28" s="3"/>
      <c r="D28" s="17"/>
      <c r="E28" s="17"/>
      <c r="F28" s="5"/>
    </row>
    <row r="29" spans="1:6" ht="31.5">
      <c r="A29" s="6" t="s">
        <v>36</v>
      </c>
      <c r="B29" s="7" t="s">
        <v>37</v>
      </c>
      <c r="C29" s="3" t="s">
        <v>23</v>
      </c>
      <c r="D29" s="4">
        <f>4247/1000</f>
        <v>4.247</v>
      </c>
      <c r="E29" s="4">
        <f>4247/1000</f>
        <v>4.247</v>
      </c>
      <c r="F29" s="5">
        <v>4.2</v>
      </c>
    </row>
    <row r="30" spans="1:6" ht="15.75">
      <c r="A30" s="6"/>
      <c r="B30" s="7"/>
      <c r="C30" s="3"/>
      <c r="D30" s="17"/>
      <c r="E30" s="17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0.57421875" style="0" customWidth="1"/>
    <col min="3" max="3" width="24.28125" style="0" customWidth="1"/>
    <col min="4" max="4" width="21.57421875" style="0" customWidth="1"/>
    <col min="5" max="5" width="23.28125" style="0" customWidth="1"/>
    <col min="6" max="6" width="28.421875" style="0" customWidth="1"/>
  </cols>
  <sheetData>
    <row r="1" spans="2:6" ht="28.5" customHeight="1">
      <c r="B1" s="48" t="s">
        <v>61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57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37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-6580.26/1000</f>
        <v>-6.58026</v>
      </c>
      <c r="E7" s="4">
        <f>D7</f>
        <v>-6.58026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2201.31/1000</f>
        <v>2.20131</v>
      </c>
      <c r="E9" s="4">
        <f>D9</f>
        <v>2.20131</v>
      </c>
      <c r="F9" s="5">
        <v>2.2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4228.8/1000</f>
        <v>4.228800000000001</v>
      </c>
      <c r="E15" s="4">
        <f>D15</f>
        <v>4.228800000000001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20.57421875" style="0" customWidth="1"/>
    <col min="3" max="3" width="24.7109375" style="0" customWidth="1"/>
    <col min="4" max="4" width="21.28125" style="0" customWidth="1"/>
    <col min="5" max="5" width="23.28125" style="0" customWidth="1"/>
    <col min="6" max="6" width="28.00390625" style="0" customWidth="1"/>
  </cols>
  <sheetData>
    <row r="1" spans="2:6" ht="29.25" customHeight="1">
      <c r="B1" s="48" t="s">
        <v>62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65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51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-6580.26/1000</f>
        <v>-6.58026</v>
      </c>
      <c r="E7" s="4">
        <f>D7</f>
        <v>-6.58026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2196.31/1000</f>
        <v>2.19631</v>
      </c>
      <c r="E9" s="4">
        <f>D9</f>
        <v>2.19631</v>
      </c>
      <c r="F9" s="5">
        <v>2.1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4220.8/1000</f>
        <v>4.2208000000000006</v>
      </c>
      <c r="E15" s="4">
        <f>D15</f>
        <v>4.2208000000000006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0.7109375" style="0" customWidth="1"/>
    <col min="3" max="3" width="25.00390625" style="0" customWidth="1"/>
    <col min="4" max="4" width="21.421875" style="0" customWidth="1"/>
    <col min="5" max="5" width="23.140625" style="0" customWidth="1"/>
    <col min="6" max="6" width="28.140625" style="0" customWidth="1"/>
  </cols>
  <sheetData>
    <row r="1" spans="2:6" ht="27" customHeight="1">
      <c r="B1" s="48" t="s">
        <v>63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4" customHeight="1">
      <c r="A4" s="54"/>
      <c r="B4" s="55"/>
      <c r="C4" s="52"/>
      <c r="D4" s="52"/>
      <c r="E4" s="52"/>
      <c r="F4" s="53"/>
    </row>
    <row r="5" spans="1:6" ht="30.75" customHeight="1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0.75" customHeight="1">
      <c r="A7" s="6" t="s">
        <v>10</v>
      </c>
      <c r="B7" s="2" t="s">
        <v>11</v>
      </c>
      <c r="C7" s="3" t="s">
        <v>12</v>
      </c>
      <c r="D7" s="4">
        <f>-6580.26/1000</f>
        <v>-6.58026</v>
      </c>
      <c r="E7" s="4">
        <f>D7</f>
        <v>-6.58026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2181.31/1000</f>
        <v>2.18131</v>
      </c>
      <c r="E9" s="4">
        <f>D9</f>
        <v>2.18131</v>
      </c>
      <c r="F9" s="5">
        <v>2.1</v>
      </c>
    </row>
    <row r="10" spans="1:6" ht="15.75">
      <c r="A10" s="6"/>
      <c r="B10" s="7"/>
      <c r="C10" s="3"/>
      <c r="D10" s="4"/>
      <c r="E10" s="4"/>
      <c r="F10" s="5"/>
    </row>
    <row r="11" spans="1:6" ht="23.25" customHeight="1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4220.8/1000</f>
        <v>4.2208000000000006</v>
      </c>
      <c r="E15" s="4">
        <f>D15</f>
        <v>4.2208000000000006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0.75" customHeight="1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3.75" customHeight="1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3" customHeight="1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0" customHeight="1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 customHeight="1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29.25" customHeight="1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0.75" customHeight="1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20.421875" style="0" customWidth="1"/>
    <col min="3" max="3" width="24.7109375" style="0" customWidth="1"/>
    <col min="4" max="4" width="21.28125" style="0" customWidth="1"/>
    <col min="5" max="5" width="23.421875" style="0" customWidth="1"/>
    <col min="6" max="6" width="28.57421875" style="0" customWidth="1"/>
  </cols>
  <sheetData>
    <row r="1" spans="2:6" ht="27" customHeight="1">
      <c r="B1" s="48" t="s">
        <v>64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4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-6584.26/1000</f>
        <v>-6.5842600000000004</v>
      </c>
      <c r="E7" s="4">
        <f>D7</f>
        <v>-6.5842600000000004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2166.31/1000</f>
        <v>2.1663099999999997</v>
      </c>
      <c r="E9" s="4">
        <f>D9</f>
        <v>2.1663099999999997</v>
      </c>
      <c r="F9" s="5">
        <v>2.1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4205.8/1000</f>
        <v>4.2058</v>
      </c>
      <c r="E15" s="4">
        <f>D15</f>
        <v>4.2058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20.421875" style="0" customWidth="1"/>
    <col min="3" max="3" width="25.421875" style="0" customWidth="1"/>
    <col min="4" max="4" width="20.57421875" style="0" customWidth="1"/>
    <col min="5" max="5" width="23.00390625" style="0" customWidth="1"/>
    <col min="6" max="6" width="28.28125" style="0" customWidth="1"/>
  </cols>
  <sheetData>
    <row r="1" spans="2:6" ht="27" customHeight="1">
      <c r="B1" s="48" t="s">
        <v>65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3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-6614.26/1000</f>
        <v>-6.61426</v>
      </c>
      <c r="E7" s="4">
        <f>D7</f>
        <v>-6.61426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2166.31/1000</f>
        <v>2.1663099999999997</v>
      </c>
      <c r="E9" s="4">
        <f>D9</f>
        <v>2.1663099999999997</v>
      </c>
      <c r="F9" s="5">
        <v>2.1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4205.8/1000</f>
        <v>4.2058</v>
      </c>
      <c r="E15" s="4">
        <f>D15</f>
        <v>4.2058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20.28125" style="0" customWidth="1"/>
    <col min="3" max="3" width="25.421875" style="0" customWidth="1"/>
    <col min="4" max="4" width="20.57421875" style="0" customWidth="1"/>
    <col min="5" max="5" width="23.28125" style="0" customWidth="1"/>
    <col min="6" max="6" width="28.421875" style="0" customWidth="1"/>
  </cols>
  <sheetData>
    <row r="1" spans="2:6" ht="28.5" customHeight="1">
      <c r="B1" s="48" t="s">
        <v>66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3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-6614.26/1000</f>
        <v>-6.61426</v>
      </c>
      <c r="E7" s="4">
        <f>D7</f>
        <v>-6.61426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2166.31/1000</f>
        <v>2.1663099999999997</v>
      </c>
      <c r="E9" s="4">
        <f>D9</f>
        <v>2.1663099999999997</v>
      </c>
      <c r="F9" s="5">
        <v>2.1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4205.8/1000</f>
        <v>4.2058</v>
      </c>
      <c r="E15" s="4">
        <f>D15</f>
        <v>4.2058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0.421875" style="0" customWidth="1"/>
    <col min="3" max="3" width="25.57421875" style="0" customWidth="1"/>
    <col min="4" max="4" width="20.421875" style="0" customWidth="1"/>
    <col min="5" max="5" width="23.28125" style="0" customWidth="1"/>
    <col min="6" max="6" width="28.28125" style="0" customWidth="1"/>
  </cols>
  <sheetData>
    <row r="1" spans="2:6" ht="30.75" customHeight="1">
      <c r="B1" s="48" t="s">
        <v>67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1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-6606.26/1000</f>
        <v>-6.60626</v>
      </c>
      <c r="E7" s="4">
        <f>D7</f>
        <v>-6.60626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2141.31/1000</f>
        <v>2.14131</v>
      </c>
      <c r="E9" s="4">
        <f>D9</f>
        <v>2.14131</v>
      </c>
      <c r="F9" s="5">
        <v>2.1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4187.8/1000</f>
        <v>4.1878</v>
      </c>
      <c r="E15" s="4">
        <f>D15</f>
        <v>4.1878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20.57421875" style="0" customWidth="1"/>
    <col min="3" max="3" width="25.421875" style="0" customWidth="1"/>
    <col min="4" max="4" width="20.28125" style="0" customWidth="1"/>
    <col min="5" max="5" width="25.57421875" style="0" customWidth="1"/>
    <col min="6" max="6" width="28.57421875" style="0" customWidth="1"/>
  </cols>
  <sheetData>
    <row r="1" spans="2:6" ht="31.5" customHeight="1">
      <c r="B1" s="48" t="s">
        <v>68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2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-6801.26/1000</f>
        <v>-6.80126</v>
      </c>
      <c r="E7" s="4">
        <f>D7</f>
        <v>-6.80126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2066.31/1000</f>
        <v>2.06631</v>
      </c>
      <c r="E9" s="4">
        <f>D9</f>
        <v>2.06631</v>
      </c>
      <c r="F9" s="5">
        <v>2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4179.8/1000</f>
        <v>4.1798</v>
      </c>
      <c r="E15" s="4">
        <f>D15</f>
        <v>4.1798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20.57421875" style="0" customWidth="1"/>
    <col min="3" max="3" width="25.57421875" style="0" customWidth="1"/>
    <col min="4" max="4" width="20.140625" style="0" customWidth="1"/>
    <col min="5" max="5" width="25.8515625" style="0" customWidth="1"/>
    <col min="6" max="6" width="28.7109375" style="0" customWidth="1"/>
  </cols>
  <sheetData>
    <row r="1" spans="2:6" ht="27.75" customHeight="1">
      <c r="B1" s="48" t="s">
        <v>69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4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2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-6925.92/1000</f>
        <v>-6.92592</v>
      </c>
      <c r="E7" s="4">
        <f>D7</f>
        <v>-6.92592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2021.31/1000</f>
        <v>2.02131</v>
      </c>
      <c r="E9" s="4">
        <f>D9</f>
        <v>2.02131</v>
      </c>
      <c r="F9" s="5">
        <v>2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4154.8/1000</f>
        <v>4.1548</v>
      </c>
      <c r="E15" s="4">
        <f>D15</f>
        <v>4.1548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20.7109375" style="0" customWidth="1"/>
    <col min="3" max="3" width="25.8515625" style="0" customWidth="1"/>
    <col min="4" max="4" width="20.7109375" style="0" customWidth="1"/>
    <col min="5" max="5" width="25.8515625" style="0" customWidth="1"/>
    <col min="6" max="6" width="29.00390625" style="0" customWidth="1"/>
  </cols>
  <sheetData>
    <row r="1" spans="2:6" ht="30" customHeight="1">
      <c r="B1" s="48" t="s">
        <v>70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3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573.39/1000</f>
        <v>0.57339</v>
      </c>
      <c r="E5" s="4">
        <f>D5</f>
        <v>0.57339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-6925.92/1000</f>
        <v>-6.92592</v>
      </c>
      <c r="E7" s="4">
        <f>D7</f>
        <v>-6.92592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1836.31/1000</f>
        <v>1.8363099999999999</v>
      </c>
      <c r="E9" s="4">
        <f>D9</f>
        <v>1.8363099999999999</v>
      </c>
      <c r="F9" s="5">
        <v>1.8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4142.8/1000</f>
        <v>4.1428</v>
      </c>
      <c r="E15" s="4">
        <f>D15</f>
        <v>4.1428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3986.1/1000</f>
        <v>3.9861</v>
      </c>
      <c r="E21" s="4">
        <f>D21</f>
        <v>3.9861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8.57421875" style="0" customWidth="1"/>
    <col min="3" max="4" width="19.8515625" style="0" customWidth="1"/>
    <col min="5" max="5" width="22.00390625" style="0" customWidth="1"/>
    <col min="6" max="6" width="28.57421875" style="0" customWidth="1"/>
  </cols>
  <sheetData>
    <row r="1" spans="2:6" ht="35.25" customHeight="1">
      <c r="B1" s="48" t="s">
        <v>44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71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30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686.82/1000</f>
        <v>0.6868200000000001</v>
      </c>
      <c r="E5" s="4">
        <f>686.82/1000</f>
        <v>0.6868200000000001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-6582.63/1000</f>
        <v>-6.58263</v>
      </c>
      <c r="E7" s="4">
        <f>-6582.63/1000</f>
        <v>-6.58263</v>
      </c>
      <c r="F7" s="5">
        <v>0</v>
      </c>
    </row>
    <row r="8" spans="1:6" ht="15.75">
      <c r="A8" s="6"/>
      <c r="B8" s="7"/>
      <c r="C8" s="3"/>
      <c r="D8" s="4"/>
      <c r="E8" s="4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2586.13/1000</f>
        <v>2.5861300000000003</v>
      </c>
      <c r="E9" s="4">
        <f>2586.13/1000</f>
        <v>2.5861300000000003</v>
      </c>
      <c r="F9" s="5">
        <v>2.5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7227.1/1000</f>
        <v>7.2271</v>
      </c>
      <c r="E11" s="4">
        <f>7227.1/1000</f>
        <v>7.2271</v>
      </c>
      <c r="F11" s="5">
        <v>7.2</v>
      </c>
    </row>
    <row r="12" spans="1:6" ht="15.75">
      <c r="A12" s="6"/>
      <c r="B12" s="7"/>
      <c r="C12" s="3"/>
      <c r="D12" s="4"/>
      <c r="E12" s="4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4283.1/1000</f>
        <v>4.2831</v>
      </c>
      <c r="E15" s="4">
        <f>4283.1/1000</f>
        <v>4.2831</v>
      </c>
      <c r="F15" s="5">
        <v>4.2</v>
      </c>
    </row>
    <row r="16" spans="1:6" ht="15.75">
      <c r="A16" s="8"/>
      <c r="B16" s="9"/>
      <c r="C16" s="10"/>
      <c r="D16" s="11"/>
      <c r="E16" s="11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4"/>
      <c r="E18" s="4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4379.45/1000</f>
        <v>4.379449999999999</v>
      </c>
      <c r="E21" s="4">
        <f>4379.45/1000</f>
        <v>4.379449999999999</v>
      </c>
      <c r="F21" s="5">
        <v>4.3</v>
      </c>
    </row>
    <row r="22" spans="1:6" ht="15.75">
      <c r="A22" s="6"/>
      <c r="B22" s="7"/>
      <c r="C22" s="3"/>
      <c r="D22" s="4"/>
      <c r="E22" s="4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15"/>
      <c r="E26" s="15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-3262.43/1000</f>
        <v>-3.2624299999999997</v>
      </c>
      <c r="E27" s="4">
        <f>-3262.43/1000</f>
        <v>-3.2624299999999997</v>
      </c>
      <c r="F27" s="5">
        <v>0</v>
      </c>
    </row>
    <row r="28" spans="1:6" ht="15.75">
      <c r="A28" s="6"/>
      <c r="B28" s="7"/>
      <c r="C28" s="3"/>
      <c r="D28" s="17"/>
      <c r="E28" s="17"/>
      <c r="F28" s="5"/>
    </row>
    <row r="29" spans="1:6" ht="31.5">
      <c r="A29" s="6" t="s">
        <v>36</v>
      </c>
      <c r="B29" s="7" t="s">
        <v>37</v>
      </c>
      <c r="C29" s="3" t="s">
        <v>23</v>
      </c>
      <c r="D29" s="4">
        <f>4247/1000</f>
        <v>4.247</v>
      </c>
      <c r="E29" s="4">
        <f>4247/1000</f>
        <v>4.247</v>
      </c>
      <c r="F29" s="5">
        <v>4.2</v>
      </c>
    </row>
    <row r="30" spans="1:6" ht="15.75">
      <c r="A30" s="6"/>
      <c r="B30" s="7"/>
      <c r="C30" s="3"/>
      <c r="D30" s="17"/>
      <c r="E30" s="17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0.421875" style="0" customWidth="1"/>
    <col min="3" max="3" width="25.8515625" style="0" customWidth="1"/>
    <col min="4" max="4" width="20.8515625" style="0" customWidth="1"/>
    <col min="5" max="5" width="25.8515625" style="0" customWidth="1"/>
    <col min="6" max="6" width="29.28125" style="0" customWidth="1"/>
  </cols>
  <sheetData>
    <row r="1" spans="2:6" ht="30.75" customHeight="1">
      <c r="B1" s="48" t="s">
        <v>71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4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558.39/1000</f>
        <v>0.5583899999999999</v>
      </c>
      <c r="E5" s="4">
        <f>D5</f>
        <v>0.5583899999999999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-7084.52/1000</f>
        <v>-7.08452</v>
      </c>
      <c r="E7" s="4">
        <f>D7</f>
        <v>-7.08452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1821.31/1000</f>
        <v>1.82131</v>
      </c>
      <c r="E9" s="4">
        <f>D9</f>
        <v>1.82131</v>
      </c>
      <c r="F9" s="5">
        <v>1.8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4140.8/1000</f>
        <v>4.1408000000000005</v>
      </c>
      <c r="E15" s="4">
        <f>D15</f>
        <v>4.1408000000000005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20.28125" style="0" customWidth="1"/>
    <col min="3" max="3" width="25.7109375" style="0" customWidth="1"/>
    <col min="4" max="4" width="20.57421875" style="0" customWidth="1"/>
    <col min="5" max="5" width="25.8515625" style="0" customWidth="1"/>
    <col min="6" max="6" width="29.28125" style="0" customWidth="1"/>
  </cols>
  <sheetData>
    <row r="1" spans="2:6" ht="29.25" customHeight="1">
      <c r="B1" s="48" t="s">
        <v>72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558.39/1000</f>
        <v>0.5583899999999999</v>
      </c>
      <c r="E5" s="4">
        <f>D5</f>
        <v>0.5583899999999999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-7101.52/1000</f>
        <v>-7.101520000000001</v>
      </c>
      <c r="E7" s="4">
        <f>D7</f>
        <v>-7.101520000000001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1796.31/1000</f>
        <v>1.7963099999999999</v>
      </c>
      <c r="E9" s="4">
        <f>D9</f>
        <v>1.7963099999999999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4140.8/1000</f>
        <v>4.1408000000000005</v>
      </c>
      <c r="E15" s="4">
        <f>D15</f>
        <v>4.1408000000000005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20.421875" style="0" customWidth="1"/>
    <col min="3" max="3" width="25.7109375" style="0" customWidth="1"/>
    <col min="4" max="4" width="20.57421875" style="0" customWidth="1"/>
    <col min="5" max="5" width="25.8515625" style="0" customWidth="1"/>
    <col min="6" max="6" width="29.421875" style="0" customWidth="1"/>
  </cols>
  <sheetData>
    <row r="1" spans="2:6" ht="27.75" customHeight="1">
      <c r="B1" s="48" t="s">
        <v>73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558.39/1000</f>
        <v>0.5583899999999999</v>
      </c>
      <c r="E5" s="4">
        <f>D5</f>
        <v>0.5583899999999999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-7146.87/1000</f>
        <v>-7.14687</v>
      </c>
      <c r="E7" s="4">
        <f>D7</f>
        <v>-7.14687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1795.63/1000</f>
        <v>1.79563</v>
      </c>
      <c r="E9" s="4">
        <f>D9</f>
        <v>1.79563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4140.8/1000</f>
        <v>4.1408000000000005</v>
      </c>
      <c r="E15" s="4">
        <f>D15</f>
        <v>4.1408000000000005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20.28125" style="0" customWidth="1"/>
    <col min="3" max="3" width="25.8515625" style="0" customWidth="1"/>
    <col min="4" max="4" width="20.57421875" style="0" customWidth="1"/>
    <col min="5" max="5" width="26.00390625" style="0" customWidth="1"/>
    <col min="6" max="6" width="29.28125" style="0" customWidth="1"/>
  </cols>
  <sheetData>
    <row r="1" spans="2:6" ht="27.75" customHeight="1">
      <c r="B1" s="48" t="s">
        <v>74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543.39/1000</f>
        <v>0.54339</v>
      </c>
      <c r="E5" s="4">
        <f>D5</f>
        <v>0.54339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-7146.87/1000</f>
        <v>-7.14687</v>
      </c>
      <c r="E7" s="4">
        <f>D7</f>
        <v>-7.14687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1795.63/1000</f>
        <v>1.79563</v>
      </c>
      <c r="E9" s="4">
        <f>D9</f>
        <v>1.79563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4135.8/1000</f>
        <v>4.135800000000001</v>
      </c>
      <c r="E15" s="4">
        <f>D15</f>
        <v>4.135800000000001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0.00390625" style="0" customWidth="1"/>
    <col min="3" max="3" width="26.00390625" style="0" customWidth="1"/>
    <col min="4" max="4" width="20.28125" style="0" customWidth="1"/>
    <col min="5" max="5" width="26.00390625" style="0" customWidth="1"/>
    <col min="6" max="6" width="29.421875" style="0" customWidth="1"/>
    <col min="7" max="7" width="17.57421875" style="0" customWidth="1"/>
  </cols>
  <sheetData>
    <row r="1" spans="2:6" ht="29.25" customHeight="1">
      <c r="B1" s="48" t="s">
        <v>75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2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543.39/1000</f>
        <v>0.54339</v>
      </c>
      <c r="E5" s="4">
        <f>D5</f>
        <v>0.54339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-7146.87/1000</f>
        <v>-7.14687</v>
      </c>
      <c r="E7" s="4">
        <f>D7</f>
        <v>-7.14687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1795.63/1000</f>
        <v>1.79563</v>
      </c>
      <c r="E9" s="4">
        <f>D9</f>
        <v>1.79563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3727.3/1000</f>
        <v>3.7273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4135.8/1000</f>
        <v>4.135800000000001</v>
      </c>
      <c r="E15" s="4">
        <f>D15</f>
        <v>4.135800000000001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20.00390625" style="0" customWidth="1"/>
    <col min="3" max="3" width="26.00390625" style="0" customWidth="1"/>
    <col min="4" max="4" width="20.421875" style="0" customWidth="1"/>
    <col min="5" max="5" width="26.140625" style="0" customWidth="1"/>
    <col min="6" max="6" width="29.421875" style="0" customWidth="1"/>
  </cols>
  <sheetData>
    <row r="1" spans="2:6" ht="28.5" customHeight="1">
      <c r="B1" s="48" t="s">
        <v>76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2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-7161.87/1000</f>
        <v>-7.1618699999999995</v>
      </c>
      <c r="E7" s="4">
        <f>D7</f>
        <v>-7.1618699999999995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1795.63/1000</f>
        <v>1.79563</v>
      </c>
      <c r="E9" s="4">
        <f>D9</f>
        <v>1.79563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3722.3/1000</f>
        <v>3.7223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4135.8/1000</f>
        <v>4.135800000000001</v>
      </c>
      <c r="E15" s="4">
        <f>D15</f>
        <v>4.135800000000001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9.8515625" style="0" customWidth="1"/>
    <col min="3" max="3" width="26.00390625" style="0" customWidth="1"/>
    <col min="4" max="4" width="20.421875" style="0" customWidth="1"/>
    <col min="5" max="5" width="26.00390625" style="0" customWidth="1"/>
    <col min="6" max="6" width="29.7109375" style="0" customWidth="1"/>
  </cols>
  <sheetData>
    <row r="1" spans="2:6" ht="30" customHeight="1">
      <c r="B1" s="48" t="s">
        <v>77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2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-7186.87/1000</f>
        <v>-7.18687</v>
      </c>
      <c r="E7" s="4">
        <f>D7</f>
        <v>-7.18687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1795.63/1000</f>
        <v>1.79563</v>
      </c>
      <c r="E9" s="4">
        <f>D9</f>
        <v>1.79563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7143.1/1000</f>
        <v>7.1431000000000004</v>
      </c>
      <c r="E11" s="4">
        <f>D11</f>
        <v>7.1431000000000004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4135.8/1000</f>
        <v>4.135800000000001</v>
      </c>
      <c r="E15" s="4">
        <f>D15</f>
        <v>4.135800000000001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9.7109375" style="0" customWidth="1"/>
    <col min="3" max="3" width="26.00390625" style="0" customWidth="1"/>
    <col min="4" max="4" width="20.421875" style="0" customWidth="1"/>
    <col min="5" max="5" width="26.00390625" style="0" customWidth="1"/>
    <col min="6" max="6" width="29.7109375" style="0" customWidth="1"/>
  </cols>
  <sheetData>
    <row r="1" spans="2:6" ht="27" customHeight="1">
      <c r="B1" s="48" t="s">
        <v>78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2.2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-7300.31/1000</f>
        <v>-7.3003100000000005</v>
      </c>
      <c r="E7" s="4">
        <f>D7</f>
        <v>-7.3003100000000005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1785.63/1000</f>
        <v>1.78563</v>
      </c>
      <c r="E9" s="4">
        <f>D9</f>
        <v>1.78563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7138.1/1000</f>
        <v>7.1381000000000006</v>
      </c>
      <c r="E11" s="4">
        <f>D11</f>
        <v>7.1381000000000006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4131.8/1000</f>
        <v>4.1318</v>
      </c>
      <c r="E15" s="4">
        <f>D15</f>
        <v>4.1318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19.7109375" style="0" customWidth="1"/>
    <col min="3" max="3" width="25.8515625" style="0" customWidth="1"/>
    <col min="4" max="4" width="20.421875" style="0" customWidth="1"/>
    <col min="5" max="5" width="26.00390625" style="0" customWidth="1"/>
    <col min="6" max="6" width="29.8515625" style="0" customWidth="1"/>
  </cols>
  <sheetData>
    <row r="1" spans="2:6" ht="29.25" customHeight="1">
      <c r="B1" s="48" t="s">
        <v>79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-7300.31/1000</f>
        <v>-7.3003100000000005</v>
      </c>
      <c r="E7" s="4">
        <f>D7</f>
        <v>-7.3003100000000005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1785.63/1000</f>
        <v>1.78563</v>
      </c>
      <c r="E9" s="4">
        <f>D9</f>
        <v>1.78563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7138.1/1000</f>
        <v>7.1381000000000006</v>
      </c>
      <c r="E11" s="4">
        <f>D11</f>
        <v>7.1381000000000006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4131.8/1000</f>
        <v>4.1318</v>
      </c>
      <c r="E15" s="4">
        <f>D15</f>
        <v>4.1318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26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9.25" customHeight="1">
      <c r="B1" s="48" t="s">
        <v>80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-7305.31/1000</f>
        <v>-7.30531</v>
      </c>
      <c r="E7" s="4">
        <f>D7</f>
        <v>-7.30531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1758.63/1000</f>
        <v>1.7586300000000001</v>
      </c>
      <c r="E9" s="4">
        <f>D9</f>
        <v>1.7586300000000001</v>
      </c>
      <c r="F9" s="5">
        <v>1.7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7123.1/1000</f>
        <v>7.1231</v>
      </c>
      <c r="E11" s="4">
        <f>D11</f>
        <v>7.1231</v>
      </c>
      <c r="F11" s="5">
        <v>7.1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4128.8/1000</f>
        <v>4.1288</v>
      </c>
      <c r="E15" s="4">
        <f>D15</f>
        <v>4.1288</v>
      </c>
      <c r="F15" s="5">
        <v>4.1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3.9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-3333.83/1000</f>
        <v>-3.33383</v>
      </c>
      <c r="E27" s="4">
        <f>D27</f>
        <v>-3.33383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5.57421875" style="0" customWidth="1"/>
    <col min="3" max="3" width="18.57421875" style="0" customWidth="1"/>
    <col min="4" max="4" width="19.8515625" style="0" customWidth="1"/>
    <col min="5" max="5" width="22.421875" style="0" customWidth="1"/>
    <col min="6" max="6" width="27.00390625" style="0" customWidth="1"/>
  </cols>
  <sheetData>
    <row r="1" spans="2:6" ht="33" customHeight="1">
      <c r="B1" s="48" t="s">
        <v>45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6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69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641.92/1000</f>
        <v>0.6419199999999999</v>
      </c>
      <c r="E5" s="4">
        <f>D5</f>
        <v>0.6419199999999999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-6584.63/1000</f>
        <v>-6.58463</v>
      </c>
      <c r="E7" s="4">
        <f>D7</f>
        <v>-6.58463</v>
      </c>
      <c r="F7" s="5">
        <v>0</v>
      </c>
    </row>
    <row r="8" spans="1:6" ht="15.75">
      <c r="A8" s="6"/>
      <c r="B8" s="7"/>
      <c r="C8" s="3"/>
      <c r="D8" s="4"/>
      <c r="E8" s="4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2571.15/1000</f>
        <v>2.5711500000000003</v>
      </c>
      <c r="E9" s="4">
        <f>D9</f>
        <v>2.5711500000000003</v>
      </c>
      <c r="F9" s="5">
        <v>2.5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7215.1/1000</f>
        <v>7.2151000000000005</v>
      </c>
      <c r="E11" s="4">
        <f>D11</f>
        <v>7.2151000000000005</v>
      </c>
      <c r="F11" s="5">
        <v>7.2</v>
      </c>
    </row>
    <row r="12" spans="1:6" ht="15.75">
      <c r="A12" s="6"/>
      <c r="B12" s="7"/>
      <c r="C12" s="3"/>
      <c r="D12" s="4"/>
      <c r="E12" s="4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15.75">
      <c r="A15" s="6" t="s">
        <v>21</v>
      </c>
      <c r="B15" s="7" t="s">
        <v>22</v>
      </c>
      <c r="C15" s="3" t="s">
        <v>23</v>
      </c>
      <c r="D15" s="4">
        <f>4273.1/1000</f>
        <v>4.2731</v>
      </c>
      <c r="E15" s="4">
        <f>D15</f>
        <v>4.2731</v>
      </c>
      <c r="F15" s="5">
        <v>4.2</v>
      </c>
    </row>
    <row r="16" spans="1:6" ht="15.75">
      <c r="A16" s="8"/>
      <c r="B16" s="9"/>
      <c r="C16" s="10"/>
      <c r="D16" s="11"/>
      <c r="E16" s="11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4"/>
      <c r="E18" s="4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4379.45/1000</f>
        <v>4.379449999999999</v>
      </c>
      <c r="E21" s="4">
        <f>4379.45/1000</f>
        <v>4.379449999999999</v>
      </c>
      <c r="F21" s="5">
        <v>4.3</v>
      </c>
    </row>
    <row r="22" spans="1:6" ht="15.75">
      <c r="A22" s="6"/>
      <c r="B22" s="7"/>
      <c r="C22" s="3"/>
      <c r="D22" s="4"/>
      <c r="E22" s="4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15.7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15"/>
      <c r="E26" s="15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f>-3292.4/1000</f>
        <v>-3.2924</v>
      </c>
      <c r="E27" s="4">
        <f>D27</f>
        <v>-3.2924</v>
      </c>
      <c r="F27" s="5">
        <v>0</v>
      </c>
    </row>
    <row r="28" spans="1:6" ht="15.75">
      <c r="A28" s="6"/>
      <c r="B28" s="7"/>
      <c r="C28" s="3"/>
      <c r="D28" s="17"/>
      <c r="E28" s="17"/>
      <c r="F28" s="5"/>
    </row>
    <row r="29" spans="1:6" ht="31.5">
      <c r="A29" s="6" t="s">
        <v>36</v>
      </c>
      <c r="B29" s="7" t="s">
        <v>37</v>
      </c>
      <c r="C29" s="3" t="s">
        <v>23</v>
      </c>
      <c r="D29" s="4">
        <f>4247/1000</f>
        <v>4.247</v>
      </c>
      <c r="E29" s="4">
        <f>4247/1000</f>
        <v>4.247</v>
      </c>
      <c r="F29" s="5">
        <v>4.2</v>
      </c>
    </row>
    <row r="30" spans="1:6" ht="15.75">
      <c r="A30" s="6"/>
      <c r="B30" s="7"/>
      <c r="C30" s="3"/>
      <c r="D30" s="17"/>
      <c r="E30" s="17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30.75" customHeight="1">
      <c r="B1" s="48" t="s">
        <v>81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-7263.31/1000</f>
        <v>-7.263310000000001</v>
      </c>
      <c r="E7" s="4">
        <f>D7</f>
        <v>-7.263310000000001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1657/1000</f>
        <v>1.657</v>
      </c>
      <c r="E9" s="4">
        <f>D9</f>
        <v>1.657</v>
      </c>
      <c r="F9" s="5">
        <v>1.6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7093/1000</f>
        <v>7.093</v>
      </c>
      <c r="E11" s="4">
        <f>D11</f>
        <v>7.093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4104/1000</f>
        <v>4.104</v>
      </c>
      <c r="E15" s="4">
        <f>D15</f>
        <v>4.104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-3374/1000</f>
        <v>-3.374</v>
      </c>
      <c r="E27" s="4">
        <f>D27</f>
        <v>-3.374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9.25" customHeight="1">
      <c r="B1" s="48" t="s">
        <v>82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-7263.31/1000</f>
        <v>-7.263310000000001</v>
      </c>
      <c r="E7" s="4">
        <f>D7</f>
        <v>-7.263310000000001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1557/1000</f>
        <v>1.557</v>
      </c>
      <c r="E9" s="4">
        <f>D9</f>
        <v>1.557</v>
      </c>
      <c r="F9" s="5">
        <v>1.6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7078/1000</f>
        <v>7.078</v>
      </c>
      <c r="E11" s="4">
        <f>D11</f>
        <v>7.078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4057/1000</f>
        <v>4.057</v>
      </c>
      <c r="E15" s="4">
        <f>D15</f>
        <v>4.057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-3374/1000</f>
        <v>-3.374</v>
      </c>
      <c r="E27" s="4">
        <f>D27</f>
        <v>-3.374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30" customHeight="1">
      <c r="B1" s="48" t="s">
        <v>83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-7263.31/1000</f>
        <v>-7.263310000000001</v>
      </c>
      <c r="E7" s="4">
        <f>D7</f>
        <v>-7.263310000000001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1542/1000</f>
        <v>1.542</v>
      </c>
      <c r="E9" s="4">
        <f>D9</f>
        <v>1.542</v>
      </c>
      <c r="F9" s="5">
        <v>1.6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4057/1000</f>
        <v>4.057</v>
      </c>
      <c r="E15" s="4">
        <f>D15</f>
        <v>4.057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-3374/1000</f>
        <v>-3.374</v>
      </c>
      <c r="E27" s="4">
        <f>D27</f>
        <v>-3.374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6.25" customHeight="1">
      <c r="B1" s="48" t="s">
        <v>84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-7282.31/1000</f>
        <v>-7.282310000000001</v>
      </c>
      <c r="E7" s="4">
        <f>D7</f>
        <v>-7.282310000000001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1475/1000</f>
        <v>1.475</v>
      </c>
      <c r="E9" s="4">
        <f>D9</f>
        <v>1.475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4057/1000</f>
        <v>4.057</v>
      </c>
      <c r="E15" s="4">
        <f>D15</f>
        <v>4.057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-3374/1000</f>
        <v>-3.374</v>
      </c>
      <c r="E27" s="4">
        <f>D27</f>
        <v>-3.374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8.5" customHeight="1">
      <c r="B1" s="48" t="s">
        <v>86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1460/1000</f>
        <v>1.46</v>
      </c>
      <c r="E9" s="4">
        <f>D9</f>
        <v>1.46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4039/1000</f>
        <v>4.039</v>
      </c>
      <c r="E15" s="4">
        <f>D15</f>
        <v>4.039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-3374/1000</f>
        <v>-3.374</v>
      </c>
      <c r="E27" s="4">
        <f>D27</f>
        <v>-3.374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7" customHeight="1">
      <c r="B1" s="48" t="s">
        <v>87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1420/1000</f>
        <v>1.42</v>
      </c>
      <c r="E9" s="4">
        <f>D9</f>
        <v>1.42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4039/1000</f>
        <v>4.039</v>
      </c>
      <c r="E15" s="4">
        <f>D15</f>
        <v>4.039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3956.1/1000</f>
        <v>3.9560999999999997</v>
      </c>
      <c r="E21" s="4">
        <f>D21</f>
        <v>3.9560999999999997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-3374/1000</f>
        <v>-3.374</v>
      </c>
      <c r="E27" s="4">
        <f>D27</f>
        <v>-3.374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7" customHeight="1">
      <c r="B1" s="48" t="s">
        <v>88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535.89/1000</f>
        <v>0.53589</v>
      </c>
      <c r="E5" s="4">
        <f>D5</f>
        <v>0.53589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1410/1000</f>
        <v>1.41</v>
      </c>
      <c r="E9" s="4">
        <f>D9</f>
        <v>1.41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4039/1000</f>
        <v>4.039</v>
      </c>
      <c r="E15" s="4">
        <f>D15</f>
        <v>4.039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3871.1/1000</f>
        <v>3.8710999999999998</v>
      </c>
      <c r="E21" s="4">
        <f>D21</f>
        <v>3.8710999999999998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7" customHeight="1">
      <c r="B1" s="48" t="s">
        <v>89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520.89/1000</f>
        <v>0.52089</v>
      </c>
      <c r="E5" s="4">
        <f>D5</f>
        <v>0.52089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1410/1000</f>
        <v>1.41</v>
      </c>
      <c r="E9" s="4">
        <f>D9</f>
        <v>1.41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4019/1000</f>
        <v>4.019</v>
      </c>
      <c r="E15" s="4">
        <f>D15</f>
        <v>4.019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7" customHeight="1">
      <c r="B1" s="48" t="s">
        <v>90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1365/1000</f>
        <v>1.365</v>
      </c>
      <c r="E9" s="4">
        <f>D9</f>
        <v>1.365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4014/1000</f>
        <v>4.014</v>
      </c>
      <c r="E15" s="4">
        <f>D15</f>
        <v>4.014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140625" style="0" customWidth="1"/>
  </cols>
  <sheetData>
    <row r="1" spans="2:6" ht="27" customHeight="1">
      <c r="B1" s="48" t="s">
        <v>91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1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1365/1000</f>
        <v>1.365</v>
      </c>
      <c r="E9" s="4">
        <f>D9</f>
        <v>1.365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4014/1000</f>
        <v>4.014</v>
      </c>
      <c r="E15" s="4">
        <f>D15</f>
        <v>4.014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5.140625" style="0" customWidth="1"/>
    <col min="3" max="3" width="18.7109375" style="0" customWidth="1"/>
    <col min="4" max="4" width="19.7109375" style="0" customWidth="1"/>
    <col min="5" max="5" width="22.57421875" style="0" customWidth="1"/>
    <col min="6" max="6" width="27.00390625" style="0" customWidth="1"/>
  </cols>
  <sheetData>
    <row r="1" spans="2:6" ht="34.5" customHeight="1">
      <c r="B1" s="48" t="s">
        <v>46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40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63" customHeight="1">
      <c r="A4" s="54"/>
      <c r="B4" s="55"/>
      <c r="C4" s="52"/>
      <c r="D4" s="52"/>
      <c r="E4" s="52"/>
      <c r="F4" s="53"/>
    </row>
    <row r="5" spans="1:6" ht="43.5" customHeight="1">
      <c r="A5" s="1" t="s">
        <v>7</v>
      </c>
      <c r="B5" s="2" t="s">
        <v>8</v>
      </c>
      <c r="C5" s="3" t="s">
        <v>9</v>
      </c>
      <c r="D5" s="4">
        <f>631.28/1000</f>
        <v>0.63128</v>
      </c>
      <c r="E5" s="4">
        <f>D5</f>
        <v>0.63128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-6495.6/1000</f>
        <v>-6.4956000000000005</v>
      </c>
      <c r="E7" s="4">
        <f>D7</f>
        <v>-6.4956000000000005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2455.55/1000</f>
        <v>2.45555</v>
      </c>
      <c r="E9" s="4">
        <f>D9</f>
        <v>2.45555</v>
      </c>
      <c r="F9" s="5">
        <v>2.4</v>
      </c>
    </row>
    <row r="10" spans="1:6" ht="15.75">
      <c r="A10" s="6"/>
      <c r="B10" s="7"/>
      <c r="C10" s="3"/>
      <c r="D10" s="4"/>
      <c r="E10" s="4"/>
      <c r="F10" s="5"/>
    </row>
    <row r="11" spans="1:6" ht="35.25" customHeight="1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15.75">
      <c r="A15" s="6" t="s">
        <v>21</v>
      </c>
      <c r="B15" s="7" t="s">
        <v>22</v>
      </c>
      <c r="C15" s="3" t="s">
        <v>23</v>
      </c>
      <c r="D15" s="4">
        <f>4273.1/1000</f>
        <v>4.2731</v>
      </c>
      <c r="E15" s="4">
        <f>D15</f>
        <v>4.2731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4129.1/1000</f>
        <v>4.1291</v>
      </c>
      <c r="E21" s="4">
        <f>D21</f>
        <v>4.1291</v>
      </c>
      <c r="F21" s="5">
        <v>4.1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15.7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f>-3303.33/1000</f>
        <v>-3.30333</v>
      </c>
      <c r="E27" s="4">
        <f>D27</f>
        <v>-3.30333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1365/1000</f>
        <v>1.365</v>
      </c>
      <c r="E9" s="4">
        <f>D9</f>
        <v>1.365</v>
      </c>
      <c r="F9" s="5">
        <v>1.5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7058/1000</f>
        <v>7.058</v>
      </c>
      <c r="E11" s="4">
        <f>D11</f>
        <v>7.058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4014/1000</f>
        <v>4.014</v>
      </c>
      <c r="E15" s="4">
        <f>D15</f>
        <v>4.014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-7297.31/1000</f>
        <v>-7.29731</v>
      </c>
      <c r="E7" s="4">
        <f>D7</f>
        <v>-7.29731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1320/1000</f>
        <v>1.32</v>
      </c>
      <c r="E9" s="4">
        <f>D9</f>
        <v>1.32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7056/1000</f>
        <v>7.056</v>
      </c>
      <c r="E11" s="4">
        <f>D11</f>
        <v>7.056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3993/1000</f>
        <v>3.993</v>
      </c>
      <c r="E15" s="4">
        <f>D15</f>
        <v>3.993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95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-7367.31/1000</f>
        <v>-7.367310000000001</v>
      </c>
      <c r="E7" s="4">
        <f>D7</f>
        <v>-7.367310000000001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1215/1000</f>
        <v>1.215</v>
      </c>
      <c r="E9" s="4">
        <f>D9</f>
        <v>1.215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7043/1000</f>
        <v>7.043</v>
      </c>
      <c r="E11" s="4">
        <f>D11</f>
        <v>7.043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3958/1000</f>
        <v>3.958</v>
      </c>
      <c r="E15" s="4">
        <f>D15</f>
        <v>3.958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-3389/1000</f>
        <v>-3.389</v>
      </c>
      <c r="E27" s="4">
        <f>D27</f>
        <v>-3.389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-7395.31/1000</f>
        <v>-7.39531</v>
      </c>
      <c r="E7" s="4">
        <f>D7</f>
        <v>-7.39531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1215/1000</f>
        <v>1.215</v>
      </c>
      <c r="E9" s="4">
        <f>D9</f>
        <v>1.215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7038/1000</f>
        <v>7.038</v>
      </c>
      <c r="E11" s="4">
        <f>D11</f>
        <v>7.038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3937/1000</f>
        <v>3.937</v>
      </c>
      <c r="E15" s="4">
        <f>D15</f>
        <v>3.937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-3396.3/1000</f>
        <v>-3.3963</v>
      </c>
      <c r="E27" s="4">
        <f>D27</f>
        <v>-3.3963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-7395.31/1000</f>
        <v>-7.39531</v>
      </c>
      <c r="E7" s="4">
        <f>D7</f>
        <v>-7.39531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1215/1000</f>
        <v>1.215</v>
      </c>
      <c r="E9" s="4">
        <f>D9</f>
        <v>1.215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7038/1000</f>
        <v>7.038</v>
      </c>
      <c r="E11" s="4">
        <f>D11</f>
        <v>7.038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3937/1000</f>
        <v>3.937</v>
      </c>
      <c r="E15" s="4">
        <f>D15</f>
        <v>3.937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-3396.3/1000</f>
        <v>-3.3963</v>
      </c>
      <c r="E27" s="4">
        <f>D27</f>
        <v>-3.3963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98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-7395.31/1000</f>
        <v>-7.39531</v>
      </c>
      <c r="E7" s="4">
        <f>D7</f>
        <v>-7.39531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1215/1000</f>
        <v>1.215</v>
      </c>
      <c r="E9" s="4">
        <f>D9</f>
        <v>1.215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7038/1000</f>
        <v>7.038</v>
      </c>
      <c r="E11" s="4">
        <f>D11</f>
        <v>7.038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3937/1000</f>
        <v>3.937</v>
      </c>
      <c r="E15" s="4">
        <f>D15</f>
        <v>3.937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-3396.3/1000</f>
        <v>-3.3963</v>
      </c>
      <c r="E27" s="4">
        <f>D27</f>
        <v>-3.3963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99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-7408.81/1000</f>
        <v>-7.408810000000001</v>
      </c>
      <c r="E7" s="4">
        <f>D7</f>
        <v>-7.408810000000001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1121.8/1000</f>
        <v>1.1218</v>
      </c>
      <c r="E9" s="4">
        <f>D9</f>
        <v>1.1218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7002/1000</f>
        <v>7.002</v>
      </c>
      <c r="E11" s="4">
        <f>D11</f>
        <v>7.002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3937/1000</f>
        <v>3.937</v>
      </c>
      <c r="E15" s="4">
        <f>D15</f>
        <v>3.937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-3396.3/1000</f>
        <v>-3.3963</v>
      </c>
      <c r="E27" s="4">
        <f>D27</f>
        <v>-3.3963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100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-7408.81/1000</f>
        <v>-7.408810000000001</v>
      </c>
      <c r="E7" s="4">
        <f>D7</f>
        <v>-7.408810000000001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1081.8/1000</f>
        <v>1.0817999999999999</v>
      </c>
      <c r="E9" s="4">
        <f>D9</f>
        <v>1.0817999999999999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6992/1000</f>
        <v>6.992</v>
      </c>
      <c r="E11" s="4">
        <f>D11</f>
        <v>6.992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3937/1000</f>
        <v>3.937</v>
      </c>
      <c r="E15" s="4">
        <f>D15</f>
        <v>3.937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-3396.3/1000</f>
        <v>-3.3963</v>
      </c>
      <c r="E27" s="4">
        <f>D27</f>
        <v>-3.3963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3">
      <selection activeCell="A3" sqref="A3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101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-7408.81/1000</f>
        <v>-7.408810000000001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1051.8/1000</f>
        <v>1.0517999999999998</v>
      </c>
      <c r="E9" s="4">
        <f>D9</f>
        <v>1.0517999999999998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6987/1000</f>
        <v>6.987</v>
      </c>
      <c r="E11" s="4">
        <f>D11</f>
        <v>6.987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3937/1000</f>
        <v>3.937</v>
      </c>
      <c r="E15" s="4">
        <f>D15</f>
        <v>3.937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3831.1/1000</f>
        <v>3.8310999999999997</v>
      </c>
      <c r="E21" s="4">
        <f>D21</f>
        <v>3.8310999999999997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-3396.3/1000</f>
        <v>-3.3963</v>
      </c>
      <c r="E27" s="4">
        <f>D27</f>
        <v>-3.3963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102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-7462.61/1000</f>
        <v>-7.46261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1051.8/1000</f>
        <v>1.0517999999999998</v>
      </c>
      <c r="E9" s="4">
        <f>D9</f>
        <v>1.0517999999999998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6987/1000</f>
        <v>6.987</v>
      </c>
      <c r="E11" s="4">
        <f>D11</f>
        <v>6.987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3932/1000</f>
        <v>3.932</v>
      </c>
      <c r="E15" s="4">
        <f>D15</f>
        <v>3.932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3106.1/1000</f>
        <v>3.1061</v>
      </c>
      <c r="E21" s="4">
        <v>3.831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5.00390625" style="0" customWidth="1"/>
    <col min="3" max="3" width="18.8515625" style="0" customWidth="1"/>
    <col min="4" max="4" width="19.421875" style="0" customWidth="1"/>
    <col min="5" max="5" width="22.421875" style="0" customWidth="1"/>
    <col min="6" max="6" width="27.00390625" style="0" customWidth="1"/>
  </cols>
  <sheetData>
    <row r="1" spans="2:6" ht="27" customHeight="1">
      <c r="B1" s="48" t="s">
        <v>47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4.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622.58/1000</f>
        <v>0.62258</v>
      </c>
      <c r="E5" s="4">
        <f>D5</f>
        <v>0.62258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-6495.6/1000</f>
        <v>-6.4956000000000005</v>
      </c>
      <c r="E7" s="4">
        <f>D7</f>
        <v>-6.4956000000000005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2455.55/1000</f>
        <v>2.45555</v>
      </c>
      <c r="E9" s="4">
        <f>D9</f>
        <v>2.45555</v>
      </c>
      <c r="F9" s="5">
        <v>2.4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15.75">
      <c r="A15" s="6" t="s">
        <v>21</v>
      </c>
      <c r="B15" s="7" t="s">
        <v>22</v>
      </c>
      <c r="C15" s="3" t="s">
        <v>23</v>
      </c>
      <c r="D15" s="4">
        <f>4258.1/1000</f>
        <v>4.258100000000001</v>
      </c>
      <c r="E15" s="4">
        <f>D15</f>
        <v>4.258100000000001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4129.1/1000</f>
        <v>4.1291</v>
      </c>
      <c r="E21" s="4">
        <f>D21</f>
        <v>4.1291</v>
      </c>
      <c r="F21" s="5">
        <v>4.1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15.7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103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-7497.61/1000</f>
        <v>-7.49761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1051.8/1000</f>
        <v>1.0517999999999998</v>
      </c>
      <c r="E9" s="4">
        <f>D9</f>
        <v>1.0517999999999998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6987/1000</f>
        <v>6.987</v>
      </c>
      <c r="E11" s="4">
        <f>D11</f>
        <v>6.987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3932/1000</f>
        <v>3.932</v>
      </c>
      <c r="E15" s="4">
        <f>D15</f>
        <v>3.932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3106.1/1000</f>
        <v>3.1061</v>
      </c>
      <c r="E21" s="4">
        <v>3.831</v>
      </c>
      <c r="F21" s="5">
        <v>3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104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-7497.61/1000</f>
        <v>-7.49761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1001.8/1000</f>
        <v>1.0018</v>
      </c>
      <c r="E9" s="4">
        <f>D9</f>
        <v>1.0018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6987/1000</f>
        <v>6.987</v>
      </c>
      <c r="E11" s="4">
        <f>D11</f>
        <v>6.987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3909/1000</f>
        <v>3.909</v>
      </c>
      <c r="E15" s="4">
        <f>D15</f>
        <v>3.909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26.25" customHeight="1">
      <c r="B1" s="48" t="s">
        <v>105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-7527.61/1000</f>
        <v>-7.527609999999999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973.8/1000</f>
        <v>0.9738</v>
      </c>
      <c r="E9" s="4">
        <f>D9</f>
        <v>0.9738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6973/1000</f>
        <v>6.973</v>
      </c>
      <c r="E11" s="4">
        <f>D11</f>
        <v>6.973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3900/1000</f>
        <v>3.9</v>
      </c>
      <c r="E15" s="4">
        <f>D15</f>
        <v>3.9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5.8515625" style="0" customWidth="1"/>
    <col min="4" max="4" width="20.7109375" style="0" customWidth="1"/>
    <col min="5" max="5" width="26.140625" style="0" customWidth="1"/>
    <col min="6" max="6" width="29.8515625" style="0" customWidth="1"/>
  </cols>
  <sheetData>
    <row r="1" spans="2:6" ht="26.25" customHeight="1">
      <c r="B1" s="48" t="s">
        <v>106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79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-7527.61/1000</f>
        <v>-7.527609999999999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973.8/1000</f>
        <v>0.9738</v>
      </c>
      <c r="E9" s="4">
        <f>D9</f>
        <v>0.9738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6973/1000</f>
        <v>6.973</v>
      </c>
      <c r="E11" s="4">
        <f>D11</f>
        <v>6.973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3900/1000</f>
        <v>3.9</v>
      </c>
      <c r="E15" s="4">
        <f>D15</f>
        <v>3.9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6.00390625" style="0" customWidth="1"/>
    <col min="4" max="4" width="20.7109375" style="0" customWidth="1"/>
    <col min="5" max="5" width="26.140625" style="0" customWidth="1"/>
    <col min="6" max="6" width="30.00390625" style="0" customWidth="1"/>
  </cols>
  <sheetData>
    <row r="1" spans="2:6" ht="30" customHeight="1">
      <c r="B1" s="48" t="s">
        <v>107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3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0.2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505.89/1000</f>
        <v>0.50589</v>
      </c>
      <c r="E5" s="4">
        <f>D5</f>
        <v>0.50589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-7542.61/1000</f>
        <v>-7.54261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938.8/1000</f>
        <v>0.9388</v>
      </c>
      <c r="E9" s="4">
        <f>D9</f>
        <v>0.9388</v>
      </c>
      <c r="F9" s="5">
        <v>1.3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6960/1000</f>
        <v>6.96</v>
      </c>
      <c r="E11" s="4">
        <f>D11</f>
        <v>6.96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3885/1000</f>
        <v>3.885</v>
      </c>
      <c r="E15" s="4">
        <f>D15</f>
        <v>3.885</v>
      </c>
      <c r="F15" s="5">
        <v>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f>2703.6/1000</f>
        <v>2.7036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26.57421875" style="0" customWidth="1"/>
    <col min="4" max="4" width="20.7109375" style="0" customWidth="1"/>
    <col min="5" max="5" width="26.28125" style="0" customWidth="1"/>
    <col min="6" max="6" width="30.140625" style="0" customWidth="1"/>
  </cols>
  <sheetData>
    <row r="1" spans="1:6" ht="33.75" customHeight="1">
      <c r="A1" s="48" t="s">
        <v>108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3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2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405.89/1000</f>
        <v>0.40589</v>
      </c>
      <c r="E5" s="4">
        <f>D5</f>
        <v>0.40589</v>
      </c>
      <c r="F5" s="5">
        <v>0.4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-7542.61/1000</f>
        <v>-7.54261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908.8/1000</f>
        <v>0.9087999999999999</v>
      </c>
      <c r="E9" s="4">
        <f>D9</f>
        <v>0.9087999999999999</v>
      </c>
      <c r="F9" s="5">
        <v>0.9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f>D11</f>
        <v>6.95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3885/1000</f>
        <v>3.885</v>
      </c>
      <c r="E15" s="4">
        <f>D15</f>
        <v>3.885</v>
      </c>
      <c r="F15" s="5">
        <v>3.8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9.7109375" style="0" customWidth="1"/>
    <col min="3" max="3" width="26.57421875" style="0" customWidth="1"/>
    <col min="4" max="4" width="20.7109375" style="0" customWidth="1"/>
    <col min="5" max="5" width="26.28125" style="0" customWidth="1"/>
    <col min="6" max="6" width="30.140625" style="0" customWidth="1"/>
  </cols>
  <sheetData>
    <row r="1" spans="1:6" ht="37.5" customHeight="1">
      <c r="A1" s="48" t="s">
        <v>109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3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84.7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405.89/1000</f>
        <v>0.40589</v>
      </c>
      <c r="E5" s="4">
        <f>D5</f>
        <v>0.40589</v>
      </c>
      <c r="F5" s="5">
        <v>0.4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-7542.61/1000</f>
        <v>-7.54261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908.8/1000</f>
        <v>0.9087999999999999</v>
      </c>
      <c r="E9" s="4">
        <f>D9</f>
        <v>0.9087999999999999</v>
      </c>
      <c r="F9" s="5">
        <v>0.9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f>D11</f>
        <v>6.95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4.325</v>
      </c>
      <c r="E15" s="4">
        <v>3.97</v>
      </c>
      <c r="F15" s="5">
        <v>3.9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9.7109375" style="0" customWidth="1"/>
    <col min="3" max="3" width="26.57421875" style="0" customWidth="1"/>
    <col min="4" max="4" width="20.7109375" style="0" customWidth="1"/>
    <col min="5" max="5" width="26.28125" style="0" customWidth="1"/>
    <col min="6" max="6" width="30.140625" style="0" customWidth="1"/>
  </cols>
  <sheetData>
    <row r="1" spans="1:6" ht="29.25" customHeight="1">
      <c r="A1" s="48" t="s">
        <v>110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33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66.7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405.89/1000</f>
        <v>0.40589</v>
      </c>
      <c r="E5" s="4">
        <f>D5</f>
        <v>0.40589</v>
      </c>
      <c r="F5" s="5">
        <v>0.4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-7542.61/1000</f>
        <v>-7.54261</v>
      </c>
      <c r="E7" s="4">
        <f>-7388.81/1000</f>
        <v>-7.38881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908.8/1000</f>
        <v>0.9087999999999999</v>
      </c>
      <c r="E9" s="4">
        <f>D9</f>
        <v>0.9087999999999999</v>
      </c>
      <c r="F9" s="5">
        <v>0.9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f>D11</f>
        <v>6.95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4">
        <f>3742.3/1000</f>
        <v>3.7423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3.975</v>
      </c>
      <c r="E15" s="4">
        <v>3.847</v>
      </c>
      <c r="F15" s="5">
        <v>3.8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-3396.82/1000</f>
        <v>-3.39682</v>
      </c>
      <c r="E27" s="4">
        <f>D27</f>
        <v>-3.39682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9.8515625" style="0" customWidth="1"/>
    <col min="3" max="3" width="23.8515625" style="0" customWidth="1"/>
    <col min="4" max="4" width="20.57421875" style="0" customWidth="1"/>
    <col min="5" max="5" width="23.28125" style="0" customWidth="1"/>
    <col min="6" max="6" width="30.00390625" style="0" customWidth="1"/>
  </cols>
  <sheetData>
    <row r="1" spans="1:6" ht="36" customHeight="1">
      <c r="A1" s="48" t="s">
        <v>111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3.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129.7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405.89/1000</f>
        <v>0.40589</v>
      </c>
      <c r="E5" s="4">
        <f>0.387</f>
        <v>0.387</v>
      </c>
      <c r="F5" s="26">
        <f>0.395</f>
        <v>0.395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-7542.61/1000</f>
        <v>-7.54261</v>
      </c>
      <c r="E7" s="4">
        <f>-7409.81/1000</f>
        <v>-7.40981</v>
      </c>
      <c r="F7" s="26">
        <v>-7.415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908.8/1000</f>
        <v>0.9087999999999999</v>
      </c>
      <c r="E9" s="4">
        <f>D9</f>
        <v>0.9087999999999999</v>
      </c>
      <c r="F9" s="5">
        <v>0.9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f>D11</f>
        <v>6.95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3.894</v>
      </c>
      <c r="E15" s="4">
        <v>3.812</v>
      </c>
      <c r="F15" s="26">
        <v>3.779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2.7109375" style="0" customWidth="1"/>
    <col min="3" max="3" width="20.140625" style="0" customWidth="1"/>
    <col min="4" max="4" width="17.421875" style="0" customWidth="1"/>
    <col min="5" max="5" width="20.140625" style="0" customWidth="1"/>
    <col min="6" max="6" width="33.57421875" style="0" customWidth="1"/>
  </cols>
  <sheetData>
    <row r="1" spans="1:6" ht="33.75" customHeight="1">
      <c r="A1" s="48" t="s">
        <v>112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4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102.7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405.89/1000</f>
        <v>0.40589</v>
      </c>
      <c r="E5" s="4">
        <f>0.387</f>
        <v>0.387</v>
      </c>
      <c r="F5" s="26">
        <f>0.395</f>
        <v>0.395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-7558/1000</f>
        <v>-7.558</v>
      </c>
      <c r="E7" s="4">
        <f>-7415/1000</f>
        <v>-7.415</v>
      </c>
      <c r="F7" s="26">
        <v>-7.415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908.8/1000</f>
        <v>0.9087999999999999</v>
      </c>
      <c r="E9" s="4">
        <v>0.899</v>
      </c>
      <c r="F9" s="5">
        <v>0.9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f>D11</f>
        <v>6.95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3.876</v>
      </c>
      <c r="E15" s="4">
        <v>3.809</v>
      </c>
      <c r="F15" s="26">
        <v>3.779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5.140625" style="0" customWidth="1"/>
    <col min="3" max="3" width="19.00390625" style="0" customWidth="1"/>
    <col min="4" max="4" width="19.8515625" style="0" customWidth="1"/>
    <col min="5" max="5" width="22.8515625" style="0" customWidth="1"/>
    <col min="6" max="6" width="27.00390625" style="0" customWidth="1"/>
  </cols>
  <sheetData>
    <row r="1" spans="2:6" ht="27" customHeight="1">
      <c r="B1" s="48" t="s">
        <v>48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3.75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622.58/1000</f>
        <v>0.62258</v>
      </c>
      <c r="E5" s="4">
        <f>D5</f>
        <v>0.62258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-6515.6/1000</f>
        <v>-6.5156</v>
      </c>
      <c r="E7" s="4">
        <f>D7</f>
        <v>-6.5156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2455.55/1000</f>
        <v>2.45555</v>
      </c>
      <c r="E9" s="4">
        <f>D9</f>
        <v>2.45555</v>
      </c>
      <c r="F9" s="5">
        <v>2.4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15.75">
      <c r="A15" s="6" t="s">
        <v>21</v>
      </c>
      <c r="B15" s="7" t="s">
        <v>22</v>
      </c>
      <c r="C15" s="3" t="s">
        <v>23</v>
      </c>
      <c r="D15" s="4">
        <f>4258.1/1000</f>
        <v>4.258100000000001</v>
      </c>
      <c r="E15" s="4">
        <f>D15</f>
        <v>4.258100000000001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4046.1/1000</f>
        <v>4.0461</v>
      </c>
      <c r="E21" s="4">
        <f>D21</f>
        <v>4.0461</v>
      </c>
      <c r="F21" s="5">
        <v>4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15.7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4.2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f>E33</f>
        <v>5.4106000000000005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6.421875" style="0" customWidth="1"/>
    <col min="2" max="2" width="21.57421875" style="0" customWidth="1"/>
    <col min="3" max="3" width="18.7109375" style="0" customWidth="1"/>
    <col min="4" max="4" width="17.57421875" style="0" customWidth="1"/>
    <col min="5" max="5" width="20.7109375" style="0" customWidth="1"/>
    <col min="6" max="6" width="34.7109375" style="0" customWidth="1"/>
  </cols>
  <sheetData>
    <row r="1" spans="1:6" ht="26.25" customHeight="1">
      <c r="A1" s="48" t="s">
        <v>113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4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6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0.387</f>
        <v>0.387</v>
      </c>
      <c r="E5" s="4">
        <f>0.387</f>
        <v>0.387</v>
      </c>
      <c r="F5" s="26">
        <f>0.395</f>
        <v>0.395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-7558/1000</f>
        <v>-7.558</v>
      </c>
      <c r="E7" s="4">
        <f>-7420/1000</f>
        <v>-7.42</v>
      </c>
      <c r="F7" s="26">
        <v>-7.415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908.8/1000</f>
        <v>0.9087999999999999</v>
      </c>
      <c r="E9" s="4">
        <v>0.864</v>
      </c>
      <c r="F9" s="5">
        <v>0.9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f>D11</f>
        <v>6.95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3.876</v>
      </c>
      <c r="E15" s="4">
        <v>3.809</v>
      </c>
      <c r="F15" s="26">
        <v>3.779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2540.1/1000</f>
        <v>2.5401</v>
      </c>
      <c r="E21" s="4">
        <v>2.54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8.57421875" style="0" customWidth="1"/>
    <col min="4" max="4" width="19.00390625" style="0" customWidth="1"/>
    <col min="5" max="5" width="20.140625" style="0" customWidth="1"/>
    <col min="6" max="6" width="30.57421875" style="0" customWidth="1"/>
  </cols>
  <sheetData>
    <row r="1" spans="1:6" ht="39.75" customHeight="1">
      <c r="A1" s="48" t="s">
        <v>114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152.2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0.387</f>
        <v>0.387</v>
      </c>
      <c r="E5" s="4">
        <f>0.387</f>
        <v>0.387</v>
      </c>
      <c r="F5" s="26">
        <f>0.395</f>
        <v>0.395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-7558/1000</f>
        <v>-7.558</v>
      </c>
      <c r="E7" s="4">
        <f>-7420/1000</f>
        <v>-7.42</v>
      </c>
      <c r="F7" s="26">
        <v>-7.415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v>0.879</v>
      </c>
      <c r="E9" s="4">
        <v>0.804</v>
      </c>
      <c r="F9" s="5">
        <v>0.8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v>6.958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3.868</v>
      </c>
      <c r="E15" s="4">
        <v>3.789</v>
      </c>
      <c r="F15" s="26">
        <v>3.789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2515.1/1000</f>
        <v>2.5151</v>
      </c>
      <c r="E21" s="4">
        <v>2.485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3755/1000</f>
        <v>3.755</v>
      </c>
      <c r="E25" s="4">
        <f>D25</f>
        <v>3.755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4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115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7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</f>
        <v>0.38</v>
      </c>
      <c r="E5" s="4">
        <f>0.38</f>
        <v>0.38</v>
      </c>
      <c r="F5" s="28">
        <f>0.38</f>
        <v>0.38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-7573/1000</f>
        <v>-7.573</v>
      </c>
      <c r="E7" s="4">
        <f>-7435/1000</f>
        <v>-7.435</v>
      </c>
      <c r="F7" s="26">
        <v>-7.415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v>0.866</v>
      </c>
      <c r="E9" s="4">
        <v>0.871</v>
      </c>
      <c r="F9" s="5">
        <v>0.8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v>6.963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3.863</v>
      </c>
      <c r="E15" s="4">
        <v>3.779</v>
      </c>
      <c r="F15" s="26">
        <v>3.789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2445.1/1000</f>
        <v>2.4451</v>
      </c>
      <c r="E21" s="4">
        <v>2.415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3705/1000</f>
        <v>3.705</v>
      </c>
      <c r="E25" s="4">
        <v>3.705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3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F46" sqref="F46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116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7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</f>
        <v>0.38</v>
      </c>
      <c r="E5" s="4">
        <f>0.38</f>
        <v>0.38</v>
      </c>
      <c r="F5" s="28">
        <f>0.38</f>
        <v>0.38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-7573/1000</f>
        <v>-7.573</v>
      </c>
      <c r="E7" s="4">
        <f>-7435/1000</f>
        <v>-7.435</v>
      </c>
      <c r="F7" s="26">
        <v>-7.415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v>0.8160000000000001</v>
      </c>
      <c r="E9" s="4">
        <v>0.811</v>
      </c>
      <c r="F9" s="5">
        <v>0.8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v>6.963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3.858</v>
      </c>
      <c r="E15" s="4">
        <v>3.774</v>
      </c>
      <c r="F15" s="26">
        <v>3.789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2375.1/1000</f>
        <v>2.3750999999999998</v>
      </c>
      <c r="E21" s="4">
        <v>2.415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3705/1000</f>
        <v>3.705</v>
      </c>
      <c r="E25" s="4">
        <v>3.705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3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F33" sqref="F33"/>
    </sheetView>
  </sheetViews>
  <sheetFormatPr defaultColWidth="11.57421875" defaultRowHeight="12.75"/>
  <cols>
    <col min="1" max="1" width="11.57421875" style="0" customWidth="1"/>
    <col min="2" max="4" width="23.28125" style="0" customWidth="1"/>
    <col min="5" max="5" width="26.421875" style="0" customWidth="1"/>
    <col min="6" max="6" width="23.421875" style="0" customWidth="1"/>
  </cols>
  <sheetData>
    <row r="1" spans="1:6" ht="21.75" customHeight="1">
      <c r="A1" s="48" t="s">
        <v>117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4.2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3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</f>
        <v>0.38</v>
      </c>
      <c r="E5" s="4">
        <f>0.379</f>
        <v>0.379</v>
      </c>
      <c r="F5" s="28">
        <f>0.38</f>
        <v>0.38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-7578/1000</f>
        <v>-7.578</v>
      </c>
      <c r="E7" s="4">
        <f>-7462.8/1000</f>
        <v>-7.4628000000000005</v>
      </c>
      <c r="F7" s="26">
        <v>-7.5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v>0.801</v>
      </c>
      <c r="E9" s="4">
        <v>0.76</v>
      </c>
      <c r="F9" s="5">
        <v>0.7</v>
      </c>
    </row>
    <row r="10" spans="1:6" ht="15.75">
      <c r="A10" s="6"/>
      <c r="B10" s="7"/>
      <c r="C10" s="3"/>
      <c r="D10" s="4"/>
      <c r="E10" s="4"/>
      <c r="F10" s="5"/>
    </row>
    <row r="11" spans="1:6" ht="15.75">
      <c r="A11" s="6" t="s">
        <v>15</v>
      </c>
      <c r="B11" s="7" t="s">
        <v>16</v>
      </c>
      <c r="C11" s="3" t="s">
        <v>9</v>
      </c>
      <c r="D11" s="4">
        <f>6950/1000</f>
        <v>6.95</v>
      </c>
      <c r="E11" s="4">
        <v>6.8870000000000005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15.75">
      <c r="A15" s="6" t="s">
        <v>21</v>
      </c>
      <c r="B15" s="7" t="s">
        <v>22</v>
      </c>
      <c r="C15" s="3" t="s">
        <v>23</v>
      </c>
      <c r="D15" s="4">
        <v>3.8529999999999998</v>
      </c>
      <c r="E15" s="4">
        <v>3.754</v>
      </c>
      <c r="F15" s="26">
        <v>3.754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6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2375.1/1000</f>
        <v>2.3750999999999998</v>
      </c>
      <c r="E21" s="4">
        <v>2.415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3705/1000</f>
        <v>3.705</v>
      </c>
      <c r="E25" s="4">
        <v>3.705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15.75">
      <c r="A27" s="6" t="s">
        <v>34</v>
      </c>
      <c r="B27" s="7" t="s">
        <v>35</v>
      </c>
      <c r="C27" s="3" t="s">
        <v>23</v>
      </c>
      <c r="D27" s="4">
        <v>-3.412</v>
      </c>
      <c r="E27" s="4">
        <f>D27</f>
        <v>-3.412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3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118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7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</f>
        <v>0.38</v>
      </c>
      <c r="E5" s="4">
        <f>0.379</f>
        <v>0.379</v>
      </c>
      <c r="F5" s="28">
        <f>0.38</f>
        <v>0.38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-7603/1000</f>
        <v>-7.603</v>
      </c>
      <c r="E7" s="4">
        <f>-7467.8/1000</f>
        <v>-7.4678</v>
      </c>
      <c r="F7" s="26">
        <v>-7.5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v>0.801</v>
      </c>
      <c r="E9" s="4">
        <v>0.705</v>
      </c>
      <c r="F9" s="5">
        <v>0.7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6945/1000</f>
        <v>6.945</v>
      </c>
      <c r="E11" s="4">
        <v>6.877</v>
      </c>
      <c r="F11" s="5">
        <v>6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5">
        <v>3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v>3.823</v>
      </c>
      <c r="E15" s="4">
        <v>3.719</v>
      </c>
      <c r="F15" s="26">
        <v>3.754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2375.1/1000</f>
        <v>2.3750999999999998</v>
      </c>
      <c r="E21" s="4">
        <v>2.415</v>
      </c>
      <c r="F21" s="5">
        <v>2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3705/1000</f>
        <v>3.705</v>
      </c>
      <c r="E25" s="4">
        <v>3.705</v>
      </c>
      <c r="F25" s="5">
        <v>3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 t="s">
        <v>119</v>
      </c>
      <c r="F27" s="26">
        <v>-3.412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5">
        <v>3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5">
        <v>4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120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7.5" customHeight="1">
      <c r="A4" s="54"/>
      <c r="B4" s="55"/>
      <c r="C4" s="52"/>
      <c r="D4" s="52"/>
      <c r="E4" s="52"/>
      <c r="F4" s="53"/>
    </row>
    <row r="5" spans="1:6" ht="31.5">
      <c r="A5" s="27" t="s">
        <v>7</v>
      </c>
      <c r="B5" s="2" t="s">
        <v>8</v>
      </c>
      <c r="C5" s="3" t="s">
        <v>9</v>
      </c>
      <c r="D5" s="4">
        <f>0.38</f>
        <v>0.38</v>
      </c>
      <c r="E5" s="4">
        <f>0.379</f>
        <v>0.379</v>
      </c>
      <c r="F5" s="26">
        <f>0.38</f>
        <v>0.38</v>
      </c>
    </row>
    <row r="6" spans="1:6" ht="15.75">
      <c r="A6" s="6"/>
      <c r="B6" s="2"/>
      <c r="C6" s="3"/>
      <c r="D6" s="4"/>
      <c r="E6" s="4"/>
      <c r="F6" s="26"/>
    </row>
    <row r="7" spans="1:6" ht="31.5">
      <c r="A7" s="6" t="s">
        <v>10</v>
      </c>
      <c r="B7" s="2" t="s">
        <v>11</v>
      </c>
      <c r="C7" s="3" t="s">
        <v>12</v>
      </c>
      <c r="D7" s="4">
        <f>-7608/1000</f>
        <v>-7.608</v>
      </c>
      <c r="E7" s="4">
        <f>-7608/1000</f>
        <v>-7.608</v>
      </c>
      <c r="F7" s="29">
        <f>-7478.3/1000</f>
        <v>-7.4783</v>
      </c>
    </row>
    <row r="8" spans="1:6" ht="15.75">
      <c r="A8" s="6"/>
      <c r="B8" s="7"/>
      <c r="C8" s="3"/>
      <c r="D8" s="3"/>
      <c r="E8" s="3"/>
      <c r="F8" s="26"/>
    </row>
    <row r="9" spans="1:6" ht="31.5">
      <c r="A9" s="6" t="s">
        <v>13</v>
      </c>
      <c r="B9" s="7" t="s">
        <v>14</v>
      </c>
      <c r="C9" s="3" t="s">
        <v>12</v>
      </c>
      <c r="D9" s="4">
        <v>0.786</v>
      </c>
      <c r="E9" s="4">
        <v>0.68</v>
      </c>
      <c r="F9" s="29">
        <v>0.7038</v>
      </c>
    </row>
    <row r="10" spans="1:6" ht="15.75">
      <c r="A10" s="6"/>
      <c r="B10" s="7"/>
      <c r="C10" s="3"/>
      <c r="D10" s="4"/>
      <c r="E10" s="4"/>
      <c r="F10" s="26"/>
    </row>
    <row r="11" spans="1:6" ht="31.5">
      <c r="A11" s="6" t="s">
        <v>15</v>
      </c>
      <c r="B11" s="7" t="s">
        <v>16</v>
      </c>
      <c r="C11" s="3" t="s">
        <v>9</v>
      </c>
      <c r="D11" s="4">
        <f>6921/1000</f>
        <v>6.921</v>
      </c>
      <c r="E11" s="4">
        <v>6.845</v>
      </c>
      <c r="F11" s="29">
        <v>6.821</v>
      </c>
    </row>
    <row r="12" spans="1:6" ht="15.75">
      <c r="A12" s="6"/>
      <c r="B12" s="7"/>
      <c r="C12" s="3"/>
      <c r="D12" s="3"/>
      <c r="E12" s="3"/>
      <c r="F12" s="26"/>
    </row>
    <row r="13" spans="1:6" ht="31.5">
      <c r="A13" s="6" t="s">
        <v>17</v>
      </c>
      <c r="B13" s="7" t="s">
        <v>18</v>
      </c>
      <c r="C13" s="3" t="s">
        <v>19</v>
      </c>
      <c r="D13" s="4">
        <f>3717.3/1000</f>
        <v>3.7173000000000003</v>
      </c>
      <c r="E13" s="3">
        <f>4928/1000</f>
        <v>4.928</v>
      </c>
      <c r="F13" s="29">
        <f>4905/1000</f>
        <v>4.905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26"/>
    </row>
    <row r="15" spans="1:6" ht="31.5">
      <c r="A15" s="6" t="s">
        <v>21</v>
      </c>
      <c r="B15" s="7" t="s">
        <v>22</v>
      </c>
      <c r="C15" s="3" t="s">
        <v>23</v>
      </c>
      <c r="D15" s="4">
        <v>3.76</v>
      </c>
      <c r="E15" s="4">
        <v>3.709</v>
      </c>
      <c r="F15" s="26">
        <v>3.749</v>
      </c>
    </row>
    <row r="16" spans="1:6" ht="15.75">
      <c r="A16" s="8"/>
      <c r="B16" s="9"/>
      <c r="C16" s="10"/>
      <c r="D16" s="10"/>
      <c r="E16" s="10"/>
      <c r="F16" s="30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26">
        <v>7.75</v>
      </c>
    </row>
    <row r="18" spans="1:6" ht="15.75">
      <c r="A18" s="6"/>
      <c r="B18" s="7"/>
      <c r="C18" s="3"/>
      <c r="D18" s="3"/>
      <c r="E18" s="3"/>
      <c r="F18" s="26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26">
        <v>7</v>
      </c>
    </row>
    <row r="20" spans="1:6" ht="15.75">
      <c r="A20" s="6"/>
      <c r="B20" s="7"/>
      <c r="C20" s="3"/>
      <c r="D20" s="4"/>
      <c r="E20" s="4"/>
      <c r="F20" s="26"/>
    </row>
    <row r="21" spans="1:6" ht="31.5">
      <c r="A21" s="6" t="s">
        <v>28</v>
      </c>
      <c r="B21" s="7" t="s">
        <v>29</v>
      </c>
      <c r="C21" s="3" t="s">
        <v>9</v>
      </c>
      <c r="D21" s="4">
        <f>2375.1/1000</f>
        <v>2.3750999999999998</v>
      </c>
      <c r="E21" s="4">
        <v>2.385</v>
      </c>
      <c r="F21" s="29">
        <v>2.385</v>
      </c>
    </row>
    <row r="22" spans="1:6" ht="15.75">
      <c r="A22" s="6"/>
      <c r="B22" s="7"/>
      <c r="C22" s="3"/>
      <c r="D22" s="3"/>
      <c r="E22" s="3"/>
      <c r="F22" s="26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26">
        <v>3</v>
      </c>
    </row>
    <row r="24" spans="1:6" ht="15.75">
      <c r="A24" s="6"/>
      <c r="B24" s="7"/>
      <c r="C24" s="3"/>
      <c r="D24" s="4"/>
      <c r="E24" s="4"/>
      <c r="F24" s="26"/>
    </row>
    <row r="25" spans="1:6" ht="31.5">
      <c r="A25" s="6" t="s">
        <v>32</v>
      </c>
      <c r="B25" s="7" t="s">
        <v>33</v>
      </c>
      <c r="C25" s="3" t="s">
        <v>23</v>
      </c>
      <c r="D25" s="4">
        <f>3705/1000</f>
        <v>3.705</v>
      </c>
      <c r="E25" s="4">
        <v>3.705</v>
      </c>
      <c r="F25" s="26">
        <v>3</v>
      </c>
    </row>
    <row r="26" spans="1:6" ht="15.75">
      <c r="A26" s="6"/>
      <c r="B26" s="7"/>
      <c r="C26" s="14"/>
      <c r="D26" s="24"/>
      <c r="E26" s="24"/>
      <c r="F26" s="31"/>
    </row>
    <row r="27" spans="1:6" ht="31.5">
      <c r="A27" s="6" t="s">
        <v>34</v>
      </c>
      <c r="B27" s="7" t="s">
        <v>35</v>
      </c>
      <c r="C27" s="3" t="s">
        <v>23</v>
      </c>
      <c r="D27" s="4">
        <v>-3.412</v>
      </c>
      <c r="E27" s="4" t="s">
        <v>119</v>
      </c>
      <c r="F27" s="26">
        <v>-3.412</v>
      </c>
    </row>
    <row r="28" spans="1:6" ht="15.75">
      <c r="A28" s="6"/>
      <c r="B28" s="7"/>
      <c r="C28" s="3"/>
      <c r="D28" s="25"/>
      <c r="E28" s="25"/>
      <c r="F28" s="26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2937/1000</f>
        <v>2.937</v>
      </c>
      <c r="F29" s="26">
        <v>3</v>
      </c>
    </row>
    <row r="30" spans="1:6" ht="15.75">
      <c r="A30" s="6"/>
      <c r="B30" s="7"/>
      <c r="C30" s="3"/>
      <c r="D30" s="25"/>
      <c r="E30" s="25"/>
      <c r="F30" s="26"/>
    </row>
    <row r="31" spans="1:6" ht="31.5">
      <c r="A31" s="6" t="s">
        <v>38</v>
      </c>
      <c r="B31" s="7" t="s">
        <v>85</v>
      </c>
      <c r="C31" s="3" t="s">
        <v>9</v>
      </c>
      <c r="D31" s="4">
        <f>4202.6/1000</f>
        <v>4.2026</v>
      </c>
      <c r="E31" s="4">
        <v>4.203</v>
      </c>
      <c r="F31" s="26">
        <v>4</v>
      </c>
    </row>
    <row r="32" spans="1:6" ht="15.75">
      <c r="A32" s="6"/>
      <c r="B32" s="7"/>
      <c r="C32" s="3"/>
      <c r="D32" s="17"/>
      <c r="E32" s="17"/>
      <c r="F32" s="26"/>
    </row>
    <row r="33" spans="1:6" ht="31.5">
      <c r="A33" s="18" t="s">
        <v>40</v>
      </c>
      <c r="B33" s="19" t="s">
        <v>41</v>
      </c>
      <c r="C33" s="20" t="s">
        <v>92</v>
      </c>
      <c r="D33" s="21">
        <f>4460.3/1000</f>
        <v>4.4603</v>
      </c>
      <c r="E33" s="21">
        <f>4460.3/1000</f>
        <v>4.4603</v>
      </c>
      <c r="F33" s="23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121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6" t="s">
        <v>1</v>
      </c>
      <c r="B3" s="56" t="s">
        <v>2</v>
      </c>
      <c r="C3" s="57" t="s">
        <v>3</v>
      </c>
      <c r="D3" s="57" t="s">
        <v>4</v>
      </c>
      <c r="E3" s="57" t="s">
        <v>5</v>
      </c>
      <c r="F3" s="57" t="s">
        <v>6</v>
      </c>
    </row>
    <row r="4" spans="1:6" ht="97.5" customHeight="1">
      <c r="A4" s="56"/>
      <c r="B4" s="56"/>
      <c r="C4" s="57"/>
      <c r="D4" s="57"/>
      <c r="E4" s="57"/>
      <c r="F4" s="57"/>
    </row>
    <row r="5" spans="1:6" ht="31.5">
      <c r="A5" s="33" t="s">
        <v>7</v>
      </c>
      <c r="B5" s="34" t="s">
        <v>8</v>
      </c>
      <c r="C5" s="32" t="s">
        <v>9</v>
      </c>
      <c r="D5" s="35">
        <f>0.38</f>
        <v>0.38</v>
      </c>
      <c r="E5" s="35">
        <f>0.379</f>
        <v>0.379</v>
      </c>
      <c r="F5" s="36">
        <f>0.38</f>
        <v>0.38</v>
      </c>
    </row>
    <row r="6" spans="1:6" ht="15.75">
      <c r="A6" s="37"/>
      <c r="B6" s="34"/>
      <c r="C6" s="32"/>
      <c r="D6" s="35"/>
      <c r="E6" s="35"/>
      <c r="F6" s="36"/>
    </row>
    <row r="7" spans="1:6" ht="31.5">
      <c r="A7" s="37" t="s">
        <v>10</v>
      </c>
      <c r="B7" s="34" t="s">
        <v>11</v>
      </c>
      <c r="C7" s="32" t="s">
        <v>12</v>
      </c>
      <c r="D7" s="35">
        <f>-7612/1000</f>
        <v>-7.612</v>
      </c>
      <c r="E7" s="35">
        <f>-7623.3/1000</f>
        <v>-7.6233</v>
      </c>
      <c r="F7" s="36">
        <f>-7473.3/1000</f>
        <v>-7.4733</v>
      </c>
    </row>
    <row r="8" spans="1:6" ht="15.75">
      <c r="A8" s="37"/>
      <c r="B8" s="38"/>
      <c r="C8" s="32"/>
      <c r="D8" s="32"/>
      <c r="E8" s="32"/>
      <c r="F8" s="36"/>
    </row>
    <row r="9" spans="1:6" ht="31.5">
      <c r="A9" s="37" t="s">
        <v>13</v>
      </c>
      <c r="B9" s="38" t="s">
        <v>14</v>
      </c>
      <c r="C9" s="32" t="s">
        <v>12</v>
      </c>
      <c r="D9" s="35">
        <v>0.786</v>
      </c>
      <c r="E9" s="35">
        <v>0.665</v>
      </c>
      <c r="F9" s="36">
        <v>0.679</v>
      </c>
    </row>
    <row r="10" spans="1:6" ht="15.75">
      <c r="A10" s="37"/>
      <c r="B10" s="38"/>
      <c r="C10" s="32"/>
      <c r="D10" s="35"/>
      <c r="E10" s="35"/>
      <c r="F10" s="36"/>
    </row>
    <row r="11" spans="1:6" ht="31.5">
      <c r="A11" s="37" t="s">
        <v>15</v>
      </c>
      <c r="B11" s="38" t="s">
        <v>16</v>
      </c>
      <c r="C11" s="32" t="s">
        <v>9</v>
      </c>
      <c r="D11" s="35">
        <f>6916/1000</f>
        <v>6.916</v>
      </c>
      <c r="E11" s="35">
        <v>6.819</v>
      </c>
      <c r="F11" s="36">
        <v>6.811</v>
      </c>
    </row>
    <row r="12" spans="1:6" ht="15.75">
      <c r="A12" s="37"/>
      <c r="B12" s="38"/>
      <c r="C12" s="32"/>
      <c r="D12" s="32"/>
      <c r="E12" s="32"/>
      <c r="F12" s="36"/>
    </row>
    <row r="13" spans="1:6" ht="31.5">
      <c r="A13" s="37" t="s">
        <v>17</v>
      </c>
      <c r="B13" s="38" t="s">
        <v>18</v>
      </c>
      <c r="C13" s="32" t="s">
        <v>19</v>
      </c>
      <c r="D13" s="35">
        <f>3717.3/1000</f>
        <v>3.7173000000000003</v>
      </c>
      <c r="E13" s="32">
        <f>4928/1000</f>
        <v>4.928</v>
      </c>
      <c r="F13" s="36">
        <f>4905/1000</f>
        <v>4.905</v>
      </c>
    </row>
    <row r="14" spans="1:6" ht="15.75">
      <c r="A14" s="37"/>
      <c r="B14" s="38"/>
      <c r="C14" s="32"/>
      <c r="D14" s="35" t="s">
        <v>20</v>
      </c>
      <c r="E14" s="35" t="s">
        <v>20</v>
      </c>
      <c r="F14" s="36"/>
    </row>
    <row r="15" spans="1:6" ht="31.5">
      <c r="A15" s="37" t="s">
        <v>21</v>
      </c>
      <c r="B15" s="38" t="s">
        <v>22</v>
      </c>
      <c r="C15" s="32" t="s">
        <v>23</v>
      </c>
      <c r="D15" s="35">
        <v>3.745</v>
      </c>
      <c r="E15" s="35">
        <v>3.709</v>
      </c>
      <c r="F15" s="36">
        <v>3.741</v>
      </c>
    </row>
    <row r="16" spans="1:6" ht="15.75">
      <c r="A16" s="39"/>
      <c r="B16" s="40"/>
      <c r="C16" s="41"/>
      <c r="D16" s="41"/>
      <c r="E16" s="41"/>
      <c r="F16" s="42"/>
    </row>
    <row r="17" spans="1:6" ht="31.5">
      <c r="A17" s="37" t="s">
        <v>24</v>
      </c>
      <c r="B17" s="38" t="s">
        <v>25</v>
      </c>
      <c r="C17" s="32" t="s">
        <v>23</v>
      </c>
      <c r="D17" s="35">
        <v>7.75</v>
      </c>
      <c r="E17" s="35">
        <v>7.75</v>
      </c>
      <c r="F17" s="36">
        <v>7.75</v>
      </c>
    </row>
    <row r="18" spans="1:6" ht="15.75">
      <c r="A18" s="37"/>
      <c r="B18" s="38"/>
      <c r="C18" s="32"/>
      <c r="D18" s="32"/>
      <c r="E18" s="32"/>
      <c r="F18" s="36"/>
    </row>
    <row r="19" spans="1:6" ht="31.5">
      <c r="A19" s="37" t="s">
        <v>26</v>
      </c>
      <c r="B19" s="38" t="s">
        <v>27</v>
      </c>
      <c r="C19" s="32" t="s">
        <v>9</v>
      </c>
      <c r="D19" s="35">
        <f>7317.6/1000</f>
        <v>7.3176000000000005</v>
      </c>
      <c r="E19" s="35">
        <f>7317.6/1000</f>
        <v>7.3176000000000005</v>
      </c>
      <c r="F19" s="36">
        <v>7</v>
      </c>
    </row>
    <row r="20" spans="1:6" ht="15.75">
      <c r="A20" s="37"/>
      <c r="B20" s="38"/>
      <c r="C20" s="32"/>
      <c r="D20" s="35"/>
      <c r="E20" s="35"/>
      <c r="F20" s="36"/>
    </row>
    <row r="21" spans="1:6" ht="31.5">
      <c r="A21" s="37" t="s">
        <v>28</v>
      </c>
      <c r="B21" s="38" t="s">
        <v>29</v>
      </c>
      <c r="C21" s="32" t="s">
        <v>9</v>
      </c>
      <c r="D21" s="35">
        <f>2375.1/1000</f>
        <v>2.3750999999999998</v>
      </c>
      <c r="E21" s="35">
        <v>2.385</v>
      </c>
      <c r="F21" s="36">
        <v>2.385</v>
      </c>
    </row>
    <row r="22" spans="1:6" ht="15.75">
      <c r="A22" s="37"/>
      <c r="B22" s="38"/>
      <c r="C22" s="32"/>
      <c r="D22" s="32"/>
      <c r="E22" s="32"/>
      <c r="F22" s="36"/>
    </row>
    <row r="23" spans="1:6" ht="31.5">
      <c r="A23" s="37" t="s">
        <v>30</v>
      </c>
      <c r="B23" s="38" t="s">
        <v>31</v>
      </c>
      <c r="C23" s="32" t="s">
        <v>23</v>
      </c>
      <c r="D23" s="35">
        <f>3200.95/1000</f>
        <v>3.2009499999999997</v>
      </c>
      <c r="E23" s="35">
        <f>3200.95/1000</f>
        <v>3.2009499999999997</v>
      </c>
      <c r="F23" s="36">
        <v>3</v>
      </c>
    </row>
    <row r="24" spans="1:6" ht="15.75">
      <c r="A24" s="37"/>
      <c r="B24" s="38"/>
      <c r="C24" s="32"/>
      <c r="D24" s="35"/>
      <c r="E24" s="35"/>
      <c r="F24" s="36"/>
    </row>
    <row r="25" spans="1:6" ht="31.5">
      <c r="A25" s="37" t="s">
        <v>32</v>
      </c>
      <c r="B25" s="38" t="s">
        <v>33</v>
      </c>
      <c r="C25" s="32" t="s">
        <v>23</v>
      </c>
      <c r="D25" s="35">
        <f>3705/1000</f>
        <v>3.705</v>
      </c>
      <c r="E25" s="35">
        <v>3.673</v>
      </c>
      <c r="F25" s="36">
        <v>3.673</v>
      </c>
    </row>
    <row r="26" spans="1:6" ht="15.75">
      <c r="A26" s="37"/>
      <c r="B26" s="38"/>
      <c r="C26" s="43"/>
      <c r="D26" s="44"/>
      <c r="E26" s="44"/>
      <c r="F26" s="45"/>
    </row>
    <row r="27" spans="1:6" ht="31.5">
      <c r="A27" s="37" t="s">
        <v>34</v>
      </c>
      <c r="B27" s="38" t="s">
        <v>35</v>
      </c>
      <c r="C27" s="32" t="s">
        <v>23</v>
      </c>
      <c r="D27" s="35">
        <v>-3.412</v>
      </c>
      <c r="E27" s="35" t="s">
        <v>119</v>
      </c>
      <c r="F27" s="36">
        <v>-3.412</v>
      </c>
    </row>
    <row r="28" spans="1:6" ht="15.75">
      <c r="A28" s="37"/>
      <c r="B28" s="38"/>
      <c r="C28" s="32"/>
      <c r="D28" s="46"/>
      <c r="E28" s="46"/>
      <c r="F28" s="36"/>
    </row>
    <row r="29" spans="1:6" ht="31.5">
      <c r="A29" s="37" t="s">
        <v>36</v>
      </c>
      <c r="B29" s="38" t="s">
        <v>37</v>
      </c>
      <c r="C29" s="32" t="s">
        <v>23</v>
      </c>
      <c r="D29" s="32">
        <f>4247/1000</f>
        <v>4.247</v>
      </c>
      <c r="E29" s="32">
        <f>2937/1000</f>
        <v>2.937</v>
      </c>
      <c r="F29" s="36">
        <v>3</v>
      </c>
    </row>
    <row r="30" spans="1:6" ht="15.75">
      <c r="A30" s="37"/>
      <c r="B30" s="38"/>
      <c r="C30" s="32"/>
      <c r="D30" s="46"/>
      <c r="E30" s="46"/>
      <c r="F30" s="36"/>
    </row>
    <row r="31" spans="1:6" ht="31.5">
      <c r="A31" s="37" t="s">
        <v>38</v>
      </c>
      <c r="B31" s="38" t="s">
        <v>85</v>
      </c>
      <c r="C31" s="32" t="s">
        <v>9</v>
      </c>
      <c r="D31" s="35">
        <f>4202.6/1000</f>
        <v>4.2026</v>
      </c>
      <c r="E31" s="35">
        <v>4.203</v>
      </c>
      <c r="F31" s="36">
        <v>4</v>
      </c>
    </row>
    <row r="32" spans="1:6" ht="15.75">
      <c r="A32" s="37"/>
      <c r="B32" s="38"/>
      <c r="C32" s="32"/>
      <c r="D32" s="47"/>
      <c r="E32" s="47"/>
      <c r="F32" s="36"/>
    </row>
    <row r="33" spans="1:6" ht="31.5">
      <c r="A33" s="37" t="s">
        <v>40</v>
      </c>
      <c r="B33" s="38" t="s">
        <v>41</v>
      </c>
      <c r="C33" s="32" t="s">
        <v>92</v>
      </c>
      <c r="D33" s="35">
        <f>4460.3/1000</f>
        <v>4.4603</v>
      </c>
      <c r="E33" s="35">
        <f>4460.3/1000</f>
        <v>4.4603</v>
      </c>
      <c r="F33" s="36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122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6" t="s">
        <v>1</v>
      </c>
      <c r="B3" s="56" t="s">
        <v>2</v>
      </c>
      <c r="C3" s="57" t="s">
        <v>3</v>
      </c>
      <c r="D3" s="57" t="s">
        <v>4</v>
      </c>
      <c r="E3" s="57" t="s">
        <v>5</v>
      </c>
      <c r="F3" s="57" t="s">
        <v>6</v>
      </c>
    </row>
    <row r="4" spans="1:6" ht="97.5" customHeight="1">
      <c r="A4" s="56"/>
      <c r="B4" s="56"/>
      <c r="C4" s="57"/>
      <c r="D4" s="57"/>
      <c r="E4" s="57"/>
      <c r="F4" s="57"/>
    </row>
    <row r="5" spans="1:6" ht="31.5">
      <c r="A5" s="33" t="s">
        <v>7</v>
      </c>
      <c r="B5" s="34" t="s">
        <v>8</v>
      </c>
      <c r="C5" s="32" t="s">
        <v>9</v>
      </c>
      <c r="D5" s="35">
        <f>0.38</f>
        <v>0.38</v>
      </c>
      <c r="E5" s="35">
        <f>0.379</f>
        <v>0.379</v>
      </c>
      <c r="F5" s="36">
        <f>0.38</f>
        <v>0.38</v>
      </c>
    </row>
    <row r="6" spans="1:6" ht="15.75">
      <c r="A6" s="37"/>
      <c r="B6" s="34"/>
      <c r="C6" s="32"/>
      <c r="D6" s="35"/>
      <c r="E6" s="35"/>
      <c r="F6" s="36"/>
    </row>
    <row r="7" spans="1:6" ht="31.5">
      <c r="A7" s="37" t="s">
        <v>10</v>
      </c>
      <c r="B7" s="34" t="s">
        <v>11</v>
      </c>
      <c r="C7" s="32" t="s">
        <v>12</v>
      </c>
      <c r="D7" s="35">
        <f>-7641.5/1000</f>
        <v>-7.6415</v>
      </c>
      <c r="E7" s="35">
        <f>-7623.3/1000</f>
        <v>-7.6233</v>
      </c>
      <c r="F7" s="36">
        <f>-7473.3/1000</f>
        <v>-7.4733</v>
      </c>
    </row>
    <row r="8" spans="1:6" ht="15.75">
      <c r="A8" s="37"/>
      <c r="B8" s="38"/>
      <c r="C8" s="32"/>
      <c r="D8" s="32"/>
      <c r="E8" s="32"/>
      <c r="F8" s="36"/>
    </row>
    <row r="9" spans="1:6" ht="31.5">
      <c r="A9" s="37" t="s">
        <v>13</v>
      </c>
      <c r="B9" s="38" t="s">
        <v>14</v>
      </c>
      <c r="C9" s="32" t="s">
        <v>12</v>
      </c>
      <c r="D9" s="35">
        <v>0.766</v>
      </c>
      <c r="E9" s="35">
        <v>0.655</v>
      </c>
      <c r="F9" s="36">
        <v>0.669</v>
      </c>
    </row>
    <row r="10" spans="1:6" ht="15.75">
      <c r="A10" s="37"/>
      <c r="B10" s="38"/>
      <c r="C10" s="32"/>
      <c r="D10" s="35"/>
      <c r="E10" s="35"/>
      <c r="F10" s="36"/>
    </row>
    <row r="11" spans="1:6" ht="31.5">
      <c r="A11" s="37" t="s">
        <v>15</v>
      </c>
      <c r="B11" s="38" t="s">
        <v>16</v>
      </c>
      <c r="C11" s="32" t="s">
        <v>9</v>
      </c>
      <c r="D11" s="35">
        <f>6830/1000</f>
        <v>6.83</v>
      </c>
      <c r="E11" s="35">
        <v>6.798</v>
      </c>
      <c r="F11" s="36">
        <v>6.751</v>
      </c>
    </row>
    <row r="12" spans="1:6" ht="15.75">
      <c r="A12" s="37"/>
      <c r="B12" s="38"/>
      <c r="C12" s="32"/>
      <c r="D12" s="32"/>
      <c r="E12" s="32"/>
      <c r="F12" s="36"/>
    </row>
    <row r="13" spans="1:6" ht="31.5">
      <c r="A13" s="37" t="s">
        <v>17</v>
      </c>
      <c r="B13" s="38" t="s">
        <v>18</v>
      </c>
      <c r="C13" s="32" t="s">
        <v>19</v>
      </c>
      <c r="D13" s="35">
        <f>3717.3/1000</f>
        <v>3.7173000000000003</v>
      </c>
      <c r="E13" s="32">
        <f>4928/1000</f>
        <v>4.928</v>
      </c>
      <c r="F13" s="36">
        <f>4905/1000</f>
        <v>4.905</v>
      </c>
    </row>
    <row r="14" spans="1:6" ht="15.75">
      <c r="A14" s="37"/>
      <c r="B14" s="38"/>
      <c r="C14" s="32"/>
      <c r="D14" s="35" t="s">
        <v>20</v>
      </c>
      <c r="E14" s="35" t="s">
        <v>20</v>
      </c>
      <c r="F14" s="36"/>
    </row>
    <row r="15" spans="1:6" ht="31.5">
      <c r="A15" s="37" t="s">
        <v>21</v>
      </c>
      <c r="B15" s="38" t="s">
        <v>22</v>
      </c>
      <c r="C15" s="32" t="s">
        <v>23</v>
      </c>
      <c r="D15" s="35">
        <v>3.743</v>
      </c>
      <c r="E15" s="35">
        <v>3.695</v>
      </c>
      <c r="F15" s="36">
        <v>3.735</v>
      </c>
    </row>
    <row r="16" spans="1:6" ht="15.75">
      <c r="A16" s="39"/>
      <c r="B16" s="40"/>
      <c r="C16" s="41"/>
      <c r="D16" s="41"/>
      <c r="E16" s="41"/>
      <c r="F16" s="42"/>
    </row>
    <row r="17" spans="1:6" ht="31.5">
      <c r="A17" s="37" t="s">
        <v>24</v>
      </c>
      <c r="B17" s="38" t="s">
        <v>25</v>
      </c>
      <c r="C17" s="32" t="s">
        <v>23</v>
      </c>
      <c r="D17" s="35">
        <v>7.75</v>
      </c>
      <c r="E17" s="35">
        <v>7.75</v>
      </c>
      <c r="F17" s="36">
        <v>7.75</v>
      </c>
    </row>
    <row r="18" spans="1:6" ht="15.75">
      <c r="A18" s="37"/>
      <c r="B18" s="38"/>
      <c r="C18" s="32"/>
      <c r="D18" s="32"/>
      <c r="E18" s="32"/>
      <c r="F18" s="36"/>
    </row>
    <row r="19" spans="1:6" ht="31.5">
      <c r="A19" s="37" t="s">
        <v>26</v>
      </c>
      <c r="B19" s="38" t="s">
        <v>27</v>
      </c>
      <c r="C19" s="32" t="s">
        <v>9</v>
      </c>
      <c r="D19" s="35">
        <f>7317.6/1000</f>
        <v>7.3176000000000005</v>
      </c>
      <c r="E19" s="35">
        <f>7317.6/1000</f>
        <v>7.3176000000000005</v>
      </c>
      <c r="F19" s="36">
        <v>7</v>
      </c>
    </row>
    <row r="20" spans="1:6" ht="15.75">
      <c r="A20" s="37"/>
      <c r="B20" s="38"/>
      <c r="C20" s="32"/>
      <c r="D20" s="35"/>
      <c r="E20" s="35"/>
      <c r="F20" s="36"/>
    </row>
    <row r="21" spans="1:6" ht="31.5">
      <c r="A21" s="37" t="s">
        <v>28</v>
      </c>
      <c r="B21" s="38" t="s">
        <v>29</v>
      </c>
      <c r="C21" s="32" t="s">
        <v>9</v>
      </c>
      <c r="D21" s="35">
        <f>2375.1/1000</f>
        <v>2.3750999999999998</v>
      </c>
      <c r="E21" s="35">
        <v>2.355</v>
      </c>
      <c r="F21" s="36">
        <v>2.385</v>
      </c>
    </row>
    <row r="22" spans="1:6" ht="15.75">
      <c r="A22" s="37"/>
      <c r="B22" s="38"/>
      <c r="C22" s="32"/>
      <c r="D22" s="32"/>
      <c r="E22" s="32"/>
      <c r="F22" s="36"/>
    </row>
    <row r="23" spans="1:6" ht="31.5">
      <c r="A23" s="37" t="s">
        <v>30</v>
      </c>
      <c r="B23" s="38" t="s">
        <v>31</v>
      </c>
      <c r="C23" s="32" t="s">
        <v>23</v>
      </c>
      <c r="D23" s="35">
        <f>3200.95/1000</f>
        <v>3.2009499999999997</v>
      </c>
      <c r="E23" s="35">
        <f>3200.95/1000</f>
        <v>3.2009499999999997</v>
      </c>
      <c r="F23" s="36">
        <v>3</v>
      </c>
    </row>
    <row r="24" spans="1:6" ht="15.75">
      <c r="A24" s="37"/>
      <c r="B24" s="38"/>
      <c r="C24" s="32"/>
      <c r="D24" s="35"/>
      <c r="E24" s="35"/>
      <c r="F24" s="36"/>
    </row>
    <row r="25" spans="1:6" ht="31.5">
      <c r="A25" s="37" t="s">
        <v>32</v>
      </c>
      <c r="B25" s="38" t="s">
        <v>33</v>
      </c>
      <c r="C25" s="32" t="s">
        <v>23</v>
      </c>
      <c r="D25" s="35">
        <f>3705/1000</f>
        <v>3.705</v>
      </c>
      <c r="E25" s="35">
        <v>3.673</v>
      </c>
      <c r="F25" s="36">
        <v>3.673</v>
      </c>
    </row>
    <row r="26" spans="1:6" ht="15.75">
      <c r="A26" s="37"/>
      <c r="B26" s="38"/>
      <c r="C26" s="43"/>
      <c r="D26" s="44"/>
      <c r="E26" s="44"/>
      <c r="F26" s="45"/>
    </row>
    <row r="27" spans="1:6" ht="31.5">
      <c r="A27" s="37" t="s">
        <v>34</v>
      </c>
      <c r="B27" s="38" t="s">
        <v>35</v>
      </c>
      <c r="C27" s="32" t="s">
        <v>23</v>
      </c>
      <c r="D27" s="35">
        <v>-3.412</v>
      </c>
      <c r="E27" s="35" t="s">
        <v>119</v>
      </c>
      <c r="F27" s="36">
        <v>-3.412</v>
      </c>
    </row>
    <row r="28" spans="1:6" ht="15.75">
      <c r="A28" s="37"/>
      <c r="B28" s="38"/>
      <c r="C28" s="32"/>
      <c r="D28" s="46"/>
      <c r="E28" s="46"/>
      <c r="F28" s="36"/>
    </row>
    <row r="29" spans="1:6" ht="31.5">
      <c r="A29" s="37" t="s">
        <v>36</v>
      </c>
      <c r="B29" s="38" t="s">
        <v>37</v>
      </c>
      <c r="C29" s="32" t="s">
        <v>23</v>
      </c>
      <c r="D29" s="32">
        <f>4247/1000</f>
        <v>4.247</v>
      </c>
      <c r="E29" s="32">
        <f>2937/1000</f>
        <v>2.937</v>
      </c>
      <c r="F29" s="36">
        <v>3</v>
      </c>
    </row>
    <row r="30" spans="1:6" ht="15.75">
      <c r="A30" s="37"/>
      <c r="B30" s="38"/>
      <c r="C30" s="32"/>
      <c r="D30" s="46"/>
      <c r="E30" s="46"/>
      <c r="F30" s="36"/>
    </row>
    <row r="31" spans="1:6" ht="31.5">
      <c r="A31" s="37" t="s">
        <v>38</v>
      </c>
      <c r="B31" s="38" t="s">
        <v>85</v>
      </c>
      <c r="C31" s="32" t="s">
        <v>9</v>
      </c>
      <c r="D31" s="35">
        <f>4202.6/1000</f>
        <v>4.2026</v>
      </c>
      <c r="E31" s="35">
        <v>4.203</v>
      </c>
      <c r="F31" s="36">
        <v>4</v>
      </c>
    </row>
    <row r="32" spans="1:6" ht="15.75">
      <c r="A32" s="37"/>
      <c r="B32" s="38"/>
      <c r="C32" s="32"/>
      <c r="D32" s="47"/>
      <c r="E32" s="47"/>
      <c r="F32" s="36"/>
    </row>
    <row r="33" spans="1:6" ht="31.5">
      <c r="A33" s="37" t="s">
        <v>40</v>
      </c>
      <c r="B33" s="38" t="s">
        <v>41</v>
      </c>
      <c r="C33" s="32" t="s">
        <v>92</v>
      </c>
      <c r="D33" s="35">
        <f>4460.3/1000</f>
        <v>4.4603</v>
      </c>
      <c r="E33" s="35">
        <f>4460.3/1000</f>
        <v>4.4603</v>
      </c>
      <c r="F33" s="36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J15" sqref="J15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123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6" t="s">
        <v>1</v>
      </c>
      <c r="B3" s="56" t="s">
        <v>2</v>
      </c>
      <c r="C3" s="57" t="s">
        <v>3</v>
      </c>
      <c r="D3" s="57" t="s">
        <v>4</v>
      </c>
      <c r="E3" s="57" t="s">
        <v>5</v>
      </c>
      <c r="F3" s="57" t="s">
        <v>6</v>
      </c>
    </row>
    <row r="4" spans="1:6" ht="97.5" customHeight="1">
      <c r="A4" s="56"/>
      <c r="B4" s="56"/>
      <c r="C4" s="57"/>
      <c r="D4" s="57"/>
      <c r="E4" s="57"/>
      <c r="F4" s="57"/>
    </row>
    <row r="5" spans="1:6" ht="31.5">
      <c r="A5" s="33" t="s">
        <v>7</v>
      </c>
      <c r="B5" s="34" t="s">
        <v>8</v>
      </c>
      <c r="C5" s="32" t="s">
        <v>9</v>
      </c>
      <c r="D5" s="35">
        <f>0.38</f>
        <v>0.38</v>
      </c>
      <c r="E5" s="35">
        <f>0.327</f>
        <v>0.327</v>
      </c>
      <c r="F5" s="36">
        <f>0.327</f>
        <v>0.327</v>
      </c>
    </row>
    <row r="6" spans="1:6" ht="15.75">
      <c r="A6" s="37"/>
      <c r="B6" s="34"/>
      <c r="C6" s="32"/>
      <c r="D6" s="35"/>
      <c r="E6" s="35"/>
      <c r="F6" s="36"/>
    </row>
    <row r="7" spans="1:6" ht="31.5">
      <c r="A7" s="37" t="s">
        <v>10</v>
      </c>
      <c r="B7" s="34" t="s">
        <v>11</v>
      </c>
      <c r="C7" s="32" t="s">
        <v>12</v>
      </c>
      <c r="D7" s="35">
        <f>-7641.5/1000</f>
        <v>-7.6415</v>
      </c>
      <c r="E7" s="35">
        <f>-7663.3/1000</f>
        <v>-7.6633000000000004</v>
      </c>
      <c r="F7" s="36">
        <f>-7511.3/1000</f>
        <v>-7.5113</v>
      </c>
    </row>
    <row r="8" spans="1:6" ht="15.75">
      <c r="A8" s="37"/>
      <c r="B8" s="38"/>
      <c r="C8" s="32"/>
      <c r="D8" s="32"/>
      <c r="E8" s="32"/>
      <c r="F8" s="36"/>
    </row>
    <row r="9" spans="1:6" ht="31.5">
      <c r="A9" s="37" t="s">
        <v>13</v>
      </c>
      <c r="B9" s="38" t="s">
        <v>14</v>
      </c>
      <c r="C9" s="32" t="s">
        <v>12</v>
      </c>
      <c r="D9" s="35">
        <v>0.766</v>
      </c>
      <c r="E9" s="35">
        <v>0.655</v>
      </c>
      <c r="F9" s="36">
        <v>0.669</v>
      </c>
    </row>
    <row r="10" spans="1:6" ht="15.75">
      <c r="A10" s="37"/>
      <c r="B10" s="38"/>
      <c r="C10" s="32"/>
      <c r="D10" s="35"/>
      <c r="E10" s="35"/>
      <c r="F10" s="36"/>
    </row>
    <row r="11" spans="1:6" ht="31.5">
      <c r="A11" s="37" t="s">
        <v>15</v>
      </c>
      <c r="B11" s="38" t="s">
        <v>16</v>
      </c>
      <c r="C11" s="32" t="s">
        <v>9</v>
      </c>
      <c r="D11" s="35">
        <f>6807/1000</f>
        <v>6.807</v>
      </c>
      <c r="E11" s="35">
        <v>6.722</v>
      </c>
      <c r="F11" s="36">
        <v>6.725</v>
      </c>
    </row>
    <row r="12" spans="1:6" ht="15.75">
      <c r="A12" s="37"/>
      <c r="B12" s="38"/>
      <c r="C12" s="32"/>
      <c r="D12" s="32"/>
      <c r="E12" s="32"/>
      <c r="F12" s="36"/>
    </row>
    <row r="13" spans="1:6" ht="31.5">
      <c r="A13" s="37" t="s">
        <v>17</v>
      </c>
      <c r="B13" s="38" t="s">
        <v>18</v>
      </c>
      <c r="C13" s="32" t="s">
        <v>19</v>
      </c>
      <c r="D13" s="35">
        <f>3717.3/1000</f>
        <v>3.7173000000000003</v>
      </c>
      <c r="E13" s="32">
        <f>4928/1000</f>
        <v>4.928</v>
      </c>
      <c r="F13" s="36">
        <f>4905/1000</f>
        <v>4.905</v>
      </c>
    </row>
    <row r="14" spans="1:6" ht="15.75">
      <c r="A14" s="37"/>
      <c r="B14" s="38"/>
      <c r="C14" s="32"/>
      <c r="D14" s="35" t="s">
        <v>20</v>
      </c>
      <c r="E14" s="35" t="s">
        <v>20</v>
      </c>
      <c r="F14" s="36"/>
    </row>
    <row r="15" spans="1:6" ht="31.5">
      <c r="A15" s="37" t="s">
        <v>21</v>
      </c>
      <c r="B15" s="38" t="s">
        <v>22</v>
      </c>
      <c r="C15" s="32" t="s">
        <v>23</v>
      </c>
      <c r="D15" s="35">
        <v>3.74</v>
      </c>
      <c r="E15" s="35">
        <v>3.692</v>
      </c>
      <c r="F15" s="36">
        <v>3.735</v>
      </c>
    </row>
    <row r="16" spans="1:6" ht="15.75">
      <c r="A16" s="39"/>
      <c r="B16" s="40"/>
      <c r="C16" s="41"/>
      <c r="D16" s="41"/>
      <c r="E16" s="41"/>
      <c r="F16" s="42"/>
    </row>
    <row r="17" spans="1:6" ht="31.5">
      <c r="A17" s="37" t="s">
        <v>24</v>
      </c>
      <c r="B17" s="38" t="s">
        <v>25</v>
      </c>
      <c r="C17" s="32" t="s">
        <v>23</v>
      </c>
      <c r="D17" s="35">
        <v>7.75</v>
      </c>
      <c r="E17" s="35">
        <v>7.75</v>
      </c>
      <c r="F17" s="36">
        <v>7.75</v>
      </c>
    </row>
    <row r="18" spans="1:6" ht="15.75">
      <c r="A18" s="37"/>
      <c r="B18" s="38"/>
      <c r="C18" s="32"/>
      <c r="D18" s="32"/>
      <c r="E18" s="32"/>
      <c r="F18" s="36"/>
    </row>
    <row r="19" spans="1:6" ht="31.5">
      <c r="A19" s="37" t="s">
        <v>26</v>
      </c>
      <c r="B19" s="38" t="s">
        <v>27</v>
      </c>
      <c r="C19" s="32" t="s">
        <v>9</v>
      </c>
      <c r="D19" s="35">
        <f>7317.6/1000</f>
        <v>7.3176000000000005</v>
      </c>
      <c r="E19" s="35">
        <f>7317.6/1000</f>
        <v>7.3176000000000005</v>
      </c>
      <c r="F19" s="36">
        <v>7</v>
      </c>
    </row>
    <row r="20" spans="1:6" ht="15.75">
      <c r="A20" s="37"/>
      <c r="B20" s="38"/>
      <c r="C20" s="32"/>
      <c r="D20" s="35"/>
      <c r="E20" s="35"/>
      <c r="F20" s="36"/>
    </row>
    <row r="21" spans="1:6" ht="31.5">
      <c r="A21" s="37" t="s">
        <v>28</v>
      </c>
      <c r="B21" s="38" t="s">
        <v>29</v>
      </c>
      <c r="C21" s="32" t="s">
        <v>9</v>
      </c>
      <c r="D21" s="35">
        <f>2345.1/1000</f>
        <v>2.3451</v>
      </c>
      <c r="E21" s="35">
        <v>2.355</v>
      </c>
      <c r="F21" s="36">
        <v>2.385</v>
      </c>
    </row>
    <row r="22" spans="1:6" ht="15.75">
      <c r="A22" s="37"/>
      <c r="B22" s="38"/>
      <c r="C22" s="32"/>
      <c r="D22" s="32"/>
      <c r="E22" s="32"/>
      <c r="F22" s="36"/>
    </row>
    <row r="23" spans="1:6" ht="31.5">
      <c r="A23" s="37" t="s">
        <v>30</v>
      </c>
      <c r="B23" s="38" t="s">
        <v>31</v>
      </c>
      <c r="C23" s="32" t="s">
        <v>23</v>
      </c>
      <c r="D23" s="35">
        <f>3200.95/1000</f>
        <v>3.2009499999999997</v>
      </c>
      <c r="E23" s="35">
        <f>3200.95/1000</f>
        <v>3.2009499999999997</v>
      </c>
      <c r="F23" s="36">
        <v>3</v>
      </c>
    </row>
    <row r="24" spans="1:6" ht="15.75">
      <c r="A24" s="37"/>
      <c r="B24" s="38"/>
      <c r="C24" s="32"/>
      <c r="D24" s="35"/>
      <c r="E24" s="35"/>
      <c r="F24" s="36"/>
    </row>
    <row r="25" spans="1:6" ht="31.5">
      <c r="A25" s="37" t="s">
        <v>32</v>
      </c>
      <c r="B25" s="38" t="s">
        <v>33</v>
      </c>
      <c r="C25" s="32" t="s">
        <v>23</v>
      </c>
      <c r="D25" s="35">
        <f>3673/1000</f>
        <v>3.673</v>
      </c>
      <c r="E25" s="35">
        <v>3.673</v>
      </c>
      <c r="F25" s="36">
        <v>3.673</v>
      </c>
    </row>
    <row r="26" spans="1:6" ht="15.75">
      <c r="A26" s="37"/>
      <c r="B26" s="38"/>
      <c r="C26" s="43"/>
      <c r="D26" s="44"/>
      <c r="E26" s="44"/>
      <c r="F26" s="45"/>
    </row>
    <row r="27" spans="1:6" ht="31.5">
      <c r="A27" s="37" t="s">
        <v>34</v>
      </c>
      <c r="B27" s="38" t="s">
        <v>35</v>
      </c>
      <c r="C27" s="32" t="s">
        <v>23</v>
      </c>
      <c r="D27" s="35">
        <v>-3.412</v>
      </c>
      <c r="E27" s="35" t="s">
        <v>119</v>
      </c>
      <c r="F27" s="36">
        <v>-3.412</v>
      </c>
    </row>
    <row r="28" spans="1:6" ht="15.75">
      <c r="A28" s="37"/>
      <c r="B28" s="38"/>
      <c r="C28" s="32"/>
      <c r="D28" s="46"/>
      <c r="E28" s="46"/>
      <c r="F28" s="36"/>
    </row>
    <row r="29" spans="1:6" ht="31.5">
      <c r="A29" s="37" t="s">
        <v>36</v>
      </c>
      <c r="B29" s="38" t="s">
        <v>37</v>
      </c>
      <c r="C29" s="32" t="s">
        <v>23</v>
      </c>
      <c r="D29" s="32">
        <f>4247/1000</f>
        <v>4.247</v>
      </c>
      <c r="E29" s="32">
        <f>2937/1000</f>
        <v>2.937</v>
      </c>
      <c r="F29" s="36">
        <v>3</v>
      </c>
    </row>
    <row r="30" spans="1:6" ht="15.75">
      <c r="A30" s="37"/>
      <c r="B30" s="38"/>
      <c r="C30" s="32"/>
      <c r="D30" s="46"/>
      <c r="E30" s="46"/>
      <c r="F30" s="36"/>
    </row>
    <row r="31" spans="1:6" ht="31.5">
      <c r="A31" s="37" t="s">
        <v>38</v>
      </c>
      <c r="B31" s="38" t="s">
        <v>85</v>
      </c>
      <c r="C31" s="32" t="s">
        <v>9</v>
      </c>
      <c r="D31" s="35">
        <f>4202.6/1000</f>
        <v>4.2026</v>
      </c>
      <c r="E31" s="35">
        <v>4.203</v>
      </c>
      <c r="F31" s="36">
        <v>4</v>
      </c>
    </row>
    <row r="32" spans="1:6" ht="15.75">
      <c r="A32" s="37"/>
      <c r="B32" s="38"/>
      <c r="C32" s="32"/>
      <c r="D32" s="47"/>
      <c r="E32" s="47"/>
      <c r="F32" s="36"/>
    </row>
    <row r="33" spans="1:6" ht="31.5">
      <c r="A33" s="37" t="s">
        <v>40</v>
      </c>
      <c r="B33" s="38" t="s">
        <v>41</v>
      </c>
      <c r="C33" s="32" t="s">
        <v>92</v>
      </c>
      <c r="D33" s="35">
        <f>4460.3/1000</f>
        <v>4.4603</v>
      </c>
      <c r="E33" s="35">
        <f>4460.3/1000</f>
        <v>4.4603</v>
      </c>
      <c r="F33" s="36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18.7109375" style="0" customWidth="1"/>
    <col min="3" max="3" width="20.7109375" style="0" customWidth="1"/>
    <col min="4" max="5" width="26.140625" style="0" customWidth="1"/>
    <col min="6" max="6" width="27.8515625" style="0" customWidth="1"/>
  </cols>
  <sheetData>
    <row r="1" spans="2:6" ht="26.25" customHeight="1">
      <c r="B1" s="48" t="s">
        <v>49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622.58/1000</f>
        <v>0.62258</v>
      </c>
      <c r="E5" s="4">
        <f>D5</f>
        <v>0.62258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-6515.6/1000</f>
        <v>-6.5156</v>
      </c>
      <c r="E7" s="4">
        <f>D7</f>
        <v>-6.5156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2455.55/1000</f>
        <v>2.45555</v>
      </c>
      <c r="E9" s="4">
        <f>D9</f>
        <v>2.45555</v>
      </c>
      <c r="F9" s="5">
        <v>2.4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4258.1/1000</f>
        <v>4.258100000000001</v>
      </c>
      <c r="E15" s="4">
        <f>D15</f>
        <v>4.258100000000001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4046.1/1000</f>
        <v>4.0461</v>
      </c>
      <c r="E21" s="4">
        <f>D21</f>
        <v>4.0461</v>
      </c>
      <c r="F21" s="26">
        <v>4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2.75"/>
  <cols>
    <col min="1" max="1" width="6.00390625" style="0" customWidth="1"/>
    <col min="2" max="2" width="21.7109375" style="0" customWidth="1"/>
    <col min="3" max="3" width="18.57421875" style="0" customWidth="1"/>
    <col min="4" max="4" width="17.140625" style="0" customWidth="1"/>
    <col min="5" max="5" width="20.7109375" style="0" customWidth="1"/>
    <col min="6" max="6" width="35.00390625" style="0" customWidth="1"/>
  </cols>
  <sheetData>
    <row r="1" spans="1:6" ht="34.5" customHeight="1">
      <c r="A1" s="48" t="s">
        <v>124</v>
      </c>
      <c r="B1" s="48"/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6" t="s">
        <v>1</v>
      </c>
      <c r="B3" s="56" t="s">
        <v>2</v>
      </c>
      <c r="C3" s="57" t="s">
        <v>3</v>
      </c>
      <c r="D3" s="57" t="s">
        <v>4</v>
      </c>
      <c r="E3" s="57" t="s">
        <v>5</v>
      </c>
      <c r="F3" s="57" t="s">
        <v>6</v>
      </c>
    </row>
    <row r="4" spans="1:6" ht="97.5" customHeight="1">
      <c r="A4" s="56"/>
      <c r="B4" s="56"/>
      <c r="C4" s="57"/>
      <c r="D4" s="57"/>
      <c r="E4" s="57"/>
      <c r="F4" s="57"/>
    </row>
    <row r="5" spans="1:6" ht="31.5">
      <c r="A5" s="33" t="s">
        <v>7</v>
      </c>
      <c r="B5" s="34" t="s">
        <v>8</v>
      </c>
      <c r="C5" s="32" t="s">
        <v>9</v>
      </c>
      <c r="D5" s="35">
        <f>0.38</f>
        <v>0.38</v>
      </c>
      <c r="E5" s="35">
        <f>0.327</f>
        <v>0.327</v>
      </c>
      <c r="F5" s="36">
        <f>0.327</f>
        <v>0.327</v>
      </c>
    </row>
    <row r="6" spans="1:6" ht="15.75">
      <c r="A6" s="37"/>
      <c r="B6" s="34"/>
      <c r="C6" s="32"/>
      <c r="D6" s="35"/>
      <c r="E6" s="35"/>
      <c r="F6" s="36"/>
    </row>
    <row r="7" spans="1:6" ht="31.5">
      <c r="A7" s="37" t="s">
        <v>10</v>
      </c>
      <c r="B7" s="34" t="s">
        <v>11</v>
      </c>
      <c r="C7" s="32" t="s">
        <v>12</v>
      </c>
      <c r="D7" s="35">
        <f>-7641.5/1000</f>
        <v>-7.6415</v>
      </c>
      <c r="E7" s="35">
        <f>-7663.3/1000</f>
        <v>-7.6633000000000004</v>
      </c>
      <c r="F7" s="36">
        <f>-7511.3/1000</f>
        <v>-7.5113</v>
      </c>
    </row>
    <row r="8" spans="1:6" ht="15.75">
      <c r="A8" s="37"/>
      <c r="B8" s="38"/>
      <c r="C8" s="32"/>
      <c r="D8" s="32"/>
      <c r="E8" s="32"/>
      <c r="F8" s="36"/>
    </row>
    <row r="9" spans="1:6" ht="31.5">
      <c r="A9" s="37" t="s">
        <v>13</v>
      </c>
      <c r="B9" s="38" t="s">
        <v>14</v>
      </c>
      <c r="C9" s="32" t="s">
        <v>12</v>
      </c>
      <c r="D9" s="35">
        <v>0.751</v>
      </c>
      <c r="E9" s="35">
        <v>0.64</v>
      </c>
      <c r="F9" s="36">
        <v>0.669</v>
      </c>
    </row>
    <row r="10" spans="1:6" ht="15.75">
      <c r="A10" s="37"/>
      <c r="B10" s="38"/>
      <c r="C10" s="32"/>
      <c r="D10" s="35"/>
      <c r="E10" s="35"/>
      <c r="F10" s="36"/>
    </row>
    <row r="11" spans="1:6" ht="31.5">
      <c r="A11" s="37" t="s">
        <v>15</v>
      </c>
      <c r="B11" s="38" t="s">
        <v>16</v>
      </c>
      <c r="C11" s="32" t="s">
        <v>9</v>
      </c>
      <c r="D11" s="35">
        <f>6762/1000</f>
        <v>6.762</v>
      </c>
      <c r="E11" s="35">
        <v>6.693</v>
      </c>
      <c r="F11" s="36">
        <v>6.691</v>
      </c>
    </row>
    <row r="12" spans="1:6" ht="15.75">
      <c r="A12" s="37"/>
      <c r="B12" s="38"/>
      <c r="C12" s="32"/>
      <c r="D12" s="32"/>
      <c r="E12" s="32"/>
      <c r="F12" s="36"/>
    </row>
    <row r="13" spans="1:6" ht="31.5">
      <c r="A13" s="37" t="s">
        <v>17</v>
      </c>
      <c r="B13" s="38" t="s">
        <v>18</v>
      </c>
      <c r="C13" s="32" t="s">
        <v>19</v>
      </c>
      <c r="D13" s="35">
        <f>3717.3/1000</f>
        <v>3.7173000000000003</v>
      </c>
      <c r="E13" s="32">
        <f>4928/1000</f>
        <v>4.928</v>
      </c>
      <c r="F13" s="36">
        <f>4905/1000</f>
        <v>4.905</v>
      </c>
    </row>
    <row r="14" spans="1:6" ht="15.75">
      <c r="A14" s="37"/>
      <c r="B14" s="38"/>
      <c r="C14" s="32"/>
      <c r="D14" s="35" t="s">
        <v>20</v>
      </c>
      <c r="E14" s="35" t="s">
        <v>20</v>
      </c>
      <c r="F14" s="36"/>
    </row>
    <row r="15" spans="1:6" ht="31.5">
      <c r="A15" s="37" t="s">
        <v>21</v>
      </c>
      <c r="B15" s="38" t="s">
        <v>22</v>
      </c>
      <c r="C15" s="32" t="s">
        <v>23</v>
      </c>
      <c r="D15" s="35">
        <v>3.74</v>
      </c>
      <c r="E15" s="35">
        <v>3.684</v>
      </c>
      <c r="F15" s="36">
        <v>3.727</v>
      </c>
    </row>
    <row r="16" spans="1:6" ht="15.75">
      <c r="A16" s="39"/>
      <c r="B16" s="40"/>
      <c r="C16" s="41"/>
      <c r="D16" s="41"/>
      <c r="E16" s="41"/>
      <c r="F16" s="42"/>
    </row>
    <row r="17" spans="1:6" ht="31.5">
      <c r="A17" s="37" t="s">
        <v>24</v>
      </c>
      <c r="B17" s="38" t="s">
        <v>25</v>
      </c>
      <c r="C17" s="32" t="s">
        <v>23</v>
      </c>
      <c r="D17" s="35">
        <v>7.75</v>
      </c>
      <c r="E17" s="35">
        <v>7.75</v>
      </c>
      <c r="F17" s="36">
        <v>7.75</v>
      </c>
    </row>
    <row r="18" spans="1:6" ht="15.75">
      <c r="A18" s="37"/>
      <c r="B18" s="38"/>
      <c r="C18" s="32"/>
      <c r="D18" s="32"/>
      <c r="E18" s="32"/>
      <c r="F18" s="36"/>
    </row>
    <row r="19" spans="1:6" ht="31.5">
      <c r="A19" s="37" t="s">
        <v>26</v>
      </c>
      <c r="B19" s="38" t="s">
        <v>27</v>
      </c>
      <c r="C19" s="32" t="s">
        <v>9</v>
      </c>
      <c r="D19" s="35">
        <f>7317.6/1000</f>
        <v>7.3176000000000005</v>
      </c>
      <c r="E19" s="35">
        <f>7317.6/1000</f>
        <v>7.3176000000000005</v>
      </c>
      <c r="F19" s="36">
        <v>7</v>
      </c>
    </row>
    <row r="20" spans="1:6" ht="15.75">
      <c r="A20" s="37"/>
      <c r="B20" s="38"/>
      <c r="C20" s="32"/>
      <c r="D20" s="35"/>
      <c r="E20" s="35"/>
      <c r="F20" s="36"/>
    </row>
    <row r="21" spans="1:6" ht="31.5">
      <c r="A21" s="37" t="s">
        <v>28</v>
      </c>
      <c r="B21" s="38" t="s">
        <v>29</v>
      </c>
      <c r="C21" s="32" t="s">
        <v>9</v>
      </c>
      <c r="D21" s="35">
        <f>2345.1/1000</f>
        <v>2.3451</v>
      </c>
      <c r="E21" s="35">
        <v>2.355</v>
      </c>
      <c r="F21" s="36">
        <v>2.385</v>
      </c>
    </row>
    <row r="22" spans="1:6" ht="15.75">
      <c r="A22" s="37"/>
      <c r="B22" s="38"/>
      <c r="C22" s="32"/>
      <c r="D22" s="32"/>
      <c r="E22" s="32"/>
      <c r="F22" s="36"/>
    </row>
    <row r="23" spans="1:6" ht="31.5">
      <c r="A23" s="37" t="s">
        <v>30</v>
      </c>
      <c r="B23" s="38" t="s">
        <v>31</v>
      </c>
      <c r="C23" s="32" t="s">
        <v>23</v>
      </c>
      <c r="D23" s="35">
        <f>3200.95/1000</f>
        <v>3.2009499999999997</v>
      </c>
      <c r="E23" s="35">
        <f>3200.95/1000</f>
        <v>3.2009499999999997</v>
      </c>
      <c r="F23" s="36">
        <v>3</v>
      </c>
    </row>
    <row r="24" spans="1:6" ht="15.75">
      <c r="A24" s="37"/>
      <c r="B24" s="38"/>
      <c r="C24" s="32"/>
      <c r="D24" s="35"/>
      <c r="E24" s="35"/>
      <c r="F24" s="36"/>
    </row>
    <row r="25" spans="1:6" ht="31.5">
      <c r="A25" s="37" t="s">
        <v>32</v>
      </c>
      <c r="B25" s="38" t="s">
        <v>33</v>
      </c>
      <c r="C25" s="32" t="s">
        <v>23</v>
      </c>
      <c r="D25" s="35">
        <f>3673/1000</f>
        <v>3.673</v>
      </c>
      <c r="E25" s="35">
        <v>3.673</v>
      </c>
      <c r="F25" s="36">
        <v>3.673</v>
      </c>
    </row>
    <row r="26" spans="1:6" ht="15.75">
      <c r="A26" s="37"/>
      <c r="B26" s="38"/>
      <c r="C26" s="43"/>
      <c r="D26" s="44"/>
      <c r="E26" s="44"/>
      <c r="F26" s="45"/>
    </row>
    <row r="27" spans="1:6" ht="31.5">
      <c r="A27" s="37" t="s">
        <v>34</v>
      </c>
      <c r="B27" s="38" t="s">
        <v>35</v>
      </c>
      <c r="C27" s="32" t="s">
        <v>23</v>
      </c>
      <c r="D27" s="35">
        <v>-3.412</v>
      </c>
      <c r="E27" s="35" t="s">
        <v>119</v>
      </c>
      <c r="F27" s="36">
        <v>-3.412</v>
      </c>
    </row>
    <row r="28" spans="1:6" ht="15.75">
      <c r="A28" s="37"/>
      <c r="B28" s="38"/>
      <c r="C28" s="32"/>
      <c r="D28" s="46"/>
      <c r="E28" s="46"/>
      <c r="F28" s="36"/>
    </row>
    <row r="29" spans="1:6" ht="31.5">
      <c r="A29" s="37" t="s">
        <v>36</v>
      </c>
      <c r="B29" s="38" t="s">
        <v>37</v>
      </c>
      <c r="C29" s="32" t="s">
        <v>23</v>
      </c>
      <c r="D29" s="32">
        <f>4247/1000</f>
        <v>4.247</v>
      </c>
      <c r="E29" s="32">
        <f>2937/1000</f>
        <v>2.937</v>
      </c>
      <c r="F29" s="36">
        <v>3</v>
      </c>
    </row>
    <row r="30" spans="1:6" ht="15.75">
      <c r="A30" s="37"/>
      <c r="B30" s="38"/>
      <c r="C30" s="32"/>
      <c r="D30" s="46"/>
      <c r="E30" s="46"/>
      <c r="F30" s="36"/>
    </row>
    <row r="31" spans="1:6" ht="31.5">
      <c r="A31" s="37" t="s">
        <v>38</v>
      </c>
      <c r="B31" s="38" t="s">
        <v>85</v>
      </c>
      <c r="C31" s="32" t="s">
        <v>9</v>
      </c>
      <c r="D31" s="35">
        <f>4202.6/1000</f>
        <v>4.2026</v>
      </c>
      <c r="E31" s="35">
        <v>4.203</v>
      </c>
      <c r="F31" s="36">
        <v>4</v>
      </c>
    </row>
    <row r="32" spans="1:6" ht="15.75">
      <c r="A32" s="37"/>
      <c r="B32" s="38"/>
      <c r="C32" s="32"/>
      <c r="D32" s="47"/>
      <c r="E32" s="47"/>
      <c r="F32" s="36"/>
    </row>
    <row r="33" spans="1:6" ht="31.5">
      <c r="A33" s="37" t="s">
        <v>40</v>
      </c>
      <c r="B33" s="38" t="s">
        <v>41</v>
      </c>
      <c r="C33" s="32" t="s">
        <v>92</v>
      </c>
      <c r="D33" s="35">
        <f>4460.3/1000</f>
        <v>4.4603</v>
      </c>
      <c r="E33" s="35">
        <f>4460.3/1000</f>
        <v>4.4603</v>
      </c>
      <c r="F33" s="36">
        <v>4.4</v>
      </c>
    </row>
  </sheetData>
  <sheetProtection selectLockedCells="1" selectUnlockedCells="1"/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9.28125" style="0" customWidth="1"/>
    <col min="3" max="3" width="20.57421875" style="0" customWidth="1"/>
    <col min="4" max="5" width="25.8515625" style="0" customWidth="1"/>
    <col min="6" max="6" width="27.7109375" style="0" customWidth="1"/>
  </cols>
  <sheetData>
    <row r="1" spans="2:6" ht="24.75" customHeight="1">
      <c r="B1" s="48" t="s">
        <v>50</v>
      </c>
      <c r="C1" s="48"/>
      <c r="D1" s="48"/>
      <c r="E1" s="48"/>
      <c r="F1" s="48"/>
    </row>
    <row r="2" spans="2:6" ht="12.75">
      <c r="B2" s="49"/>
      <c r="C2" s="49"/>
      <c r="D2" s="49"/>
      <c r="E2" s="49"/>
      <c r="F2" s="49"/>
    </row>
    <row r="3" spans="1:6" ht="12.75" customHeight="1">
      <c r="A3" s="54" t="s">
        <v>1</v>
      </c>
      <c r="B3" s="55" t="s">
        <v>2</v>
      </c>
      <c r="C3" s="52" t="s">
        <v>3</v>
      </c>
      <c r="D3" s="52" t="s">
        <v>4</v>
      </c>
      <c r="E3" s="52" t="s">
        <v>5</v>
      </c>
      <c r="F3" s="53" t="s">
        <v>6</v>
      </c>
    </row>
    <row r="4" spans="1:6" ht="90" customHeight="1">
      <c r="A4" s="54"/>
      <c r="B4" s="55"/>
      <c r="C4" s="52"/>
      <c r="D4" s="52"/>
      <c r="E4" s="52"/>
      <c r="F4" s="53"/>
    </row>
    <row r="5" spans="1:6" ht="31.5">
      <c r="A5" s="1" t="s">
        <v>7</v>
      </c>
      <c r="B5" s="2" t="s">
        <v>8</v>
      </c>
      <c r="C5" s="3" t="s">
        <v>9</v>
      </c>
      <c r="D5" s="4">
        <f>603.24/1000</f>
        <v>0.60324</v>
      </c>
      <c r="E5" s="4">
        <f>D5</f>
        <v>0.60324</v>
      </c>
      <c r="F5" s="5">
        <v>0.5</v>
      </c>
    </row>
    <row r="6" spans="1:6" ht="15.75">
      <c r="A6" s="6"/>
      <c r="B6" s="2"/>
      <c r="C6" s="3"/>
      <c r="D6" s="4"/>
      <c r="E6" s="4"/>
      <c r="F6" s="5"/>
    </row>
    <row r="7" spans="1:6" ht="31.5">
      <c r="A7" s="6" t="s">
        <v>10</v>
      </c>
      <c r="B7" s="2" t="s">
        <v>11</v>
      </c>
      <c r="C7" s="3" t="s">
        <v>12</v>
      </c>
      <c r="D7" s="4">
        <f>-6515.6/1000</f>
        <v>-6.5156</v>
      </c>
      <c r="E7" s="4">
        <f>D7</f>
        <v>-6.5156</v>
      </c>
      <c r="F7" s="5">
        <v>0</v>
      </c>
    </row>
    <row r="8" spans="1:6" ht="15.75">
      <c r="A8" s="6"/>
      <c r="B8" s="7"/>
      <c r="C8" s="3"/>
      <c r="D8" s="3"/>
      <c r="E8" s="3"/>
      <c r="F8" s="5"/>
    </row>
    <row r="9" spans="1:6" ht="31.5">
      <c r="A9" s="6" t="s">
        <v>13</v>
      </c>
      <c r="B9" s="7" t="s">
        <v>14</v>
      </c>
      <c r="C9" s="3" t="s">
        <v>12</v>
      </c>
      <c r="D9" s="4">
        <f>2520.31/1000</f>
        <v>2.52031</v>
      </c>
      <c r="E9" s="4">
        <f>D9</f>
        <v>2.52031</v>
      </c>
      <c r="F9" s="5">
        <v>2.5</v>
      </c>
    </row>
    <row r="10" spans="1:6" ht="15.75">
      <c r="A10" s="6"/>
      <c r="B10" s="7"/>
      <c r="C10" s="3"/>
      <c r="D10" s="4"/>
      <c r="E10" s="4"/>
      <c r="F10" s="5"/>
    </row>
    <row r="11" spans="1:6" ht="31.5">
      <c r="A11" s="6" t="s">
        <v>15</v>
      </c>
      <c r="B11" s="7" t="s">
        <v>16</v>
      </c>
      <c r="C11" s="3" t="s">
        <v>9</v>
      </c>
      <c r="D11" s="4">
        <f>7211.3/1000</f>
        <v>7.2113000000000005</v>
      </c>
      <c r="E11" s="4">
        <f>D11</f>
        <v>7.2113000000000005</v>
      </c>
      <c r="F11" s="5">
        <v>7.2</v>
      </c>
    </row>
    <row r="12" spans="1:6" ht="15.75">
      <c r="A12" s="6"/>
      <c r="B12" s="7"/>
      <c r="C12" s="3"/>
      <c r="D12" s="3"/>
      <c r="E12" s="3"/>
      <c r="F12" s="5"/>
    </row>
    <row r="13" spans="1:6" ht="31.5">
      <c r="A13" s="6" t="s">
        <v>17</v>
      </c>
      <c r="B13" s="7" t="s">
        <v>18</v>
      </c>
      <c r="C13" s="3" t="s">
        <v>19</v>
      </c>
      <c r="D13" s="4">
        <f>3742.3/1000</f>
        <v>3.7423</v>
      </c>
      <c r="E13" s="4">
        <f>3742.3/1000</f>
        <v>3.7423</v>
      </c>
      <c r="F13" s="5">
        <v>3.7</v>
      </c>
    </row>
    <row r="14" spans="1:6" ht="15.75">
      <c r="A14" s="6"/>
      <c r="B14" s="7"/>
      <c r="C14" s="3"/>
      <c r="D14" s="4" t="s">
        <v>20</v>
      </c>
      <c r="E14" s="4" t="s">
        <v>20</v>
      </c>
      <c r="F14" s="5"/>
    </row>
    <row r="15" spans="1:6" ht="31.5">
      <c r="A15" s="6" t="s">
        <v>21</v>
      </c>
      <c r="B15" s="7" t="s">
        <v>22</v>
      </c>
      <c r="C15" s="3" t="s">
        <v>23</v>
      </c>
      <c r="D15" s="4">
        <f>4258.1/1000</f>
        <v>4.258100000000001</v>
      </c>
      <c r="E15" s="4">
        <f>D15</f>
        <v>4.258100000000001</v>
      </c>
      <c r="F15" s="5">
        <v>4.2</v>
      </c>
    </row>
    <row r="16" spans="1:6" ht="15.75">
      <c r="A16" s="8"/>
      <c r="B16" s="9"/>
      <c r="C16" s="10"/>
      <c r="D16" s="10"/>
      <c r="E16" s="10"/>
      <c r="F16" s="12"/>
    </row>
    <row r="17" spans="1:6" ht="31.5">
      <c r="A17" s="6" t="s">
        <v>24</v>
      </c>
      <c r="B17" s="7" t="s">
        <v>25</v>
      </c>
      <c r="C17" s="3" t="s">
        <v>23</v>
      </c>
      <c r="D17" s="4">
        <v>7.75</v>
      </c>
      <c r="E17" s="4">
        <v>7.75</v>
      </c>
      <c r="F17" s="5">
        <v>7.75</v>
      </c>
    </row>
    <row r="18" spans="1:6" ht="15.75">
      <c r="A18" s="6"/>
      <c r="B18" s="7"/>
      <c r="C18" s="3"/>
      <c r="D18" s="3"/>
      <c r="E18" s="3"/>
      <c r="F18" s="5"/>
    </row>
    <row r="19" spans="1:6" ht="31.5">
      <c r="A19" s="6" t="s">
        <v>26</v>
      </c>
      <c r="B19" s="7" t="s">
        <v>27</v>
      </c>
      <c r="C19" s="3" t="s">
        <v>9</v>
      </c>
      <c r="D19" s="4">
        <f>7317.6/1000</f>
        <v>7.3176000000000005</v>
      </c>
      <c r="E19" s="4">
        <f>7317.6/1000</f>
        <v>7.3176000000000005</v>
      </c>
      <c r="F19" s="5">
        <v>7.3</v>
      </c>
    </row>
    <row r="20" spans="1:6" ht="15.75">
      <c r="A20" s="6"/>
      <c r="B20" s="7"/>
      <c r="C20" s="3"/>
      <c r="D20" s="4"/>
      <c r="E20" s="4"/>
      <c r="F20" s="5"/>
    </row>
    <row r="21" spans="1:6" ht="31.5">
      <c r="A21" s="6" t="s">
        <v>28</v>
      </c>
      <c r="B21" s="7" t="s">
        <v>29</v>
      </c>
      <c r="C21" s="3" t="s">
        <v>9</v>
      </c>
      <c r="D21" s="4">
        <f>4046.1/1000</f>
        <v>4.0461</v>
      </c>
      <c r="E21" s="4">
        <f>D21</f>
        <v>4.0461</v>
      </c>
      <c r="F21" s="26">
        <v>4</v>
      </c>
    </row>
    <row r="22" spans="1:6" ht="15.75">
      <c r="A22" s="6"/>
      <c r="B22" s="7"/>
      <c r="C22" s="3"/>
      <c r="D22" s="3"/>
      <c r="E22" s="3"/>
      <c r="F22" s="5"/>
    </row>
    <row r="23" spans="1:6" ht="31.5">
      <c r="A23" s="6" t="s">
        <v>30</v>
      </c>
      <c r="B23" s="7" t="s">
        <v>31</v>
      </c>
      <c r="C23" s="3" t="s">
        <v>23</v>
      </c>
      <c r="D23" s="4">
        <f>3200.95/1000</f>
        <v>3.2009499999999997</v>
      </c>
      <c r="E23" s="4">
        <f>3200.95/1000</f>
        <v>3.2009499999999997</v>
      </c>
      <c r="F23" s="5">
        <v>3.2</v>
      </c>
    </row>
    <row r="24" spans="1:6" ht="15.75">
      <c r="A24" s="6"/>
      <c r="B24" s="7"/>
      <c r="C24" s="3"/>
      <c r="D24" s="4"/>
      <c r="E24" s="4"/>
      <c r="F24" s="5"/>
    </row>
    <row r="25" spans="1:6" ht="31.5">
      <c r="A25" s="6" t="s">
        <v>32</v>
      </c>
      <c r="B25" s="7" t="s">
        <v>33</v>
      </c>
      <c r="C25" s="3" t="s">
        <v>23</v>
      </c>
      <c r="D25" s="4">
        <f>3757/1000</f>
        <v>3.757</v>
      </c>
      <c r="E25" s="4">
        <f>3757/1000</f>
        <v>3.757</v>
      </c>
      <c r="F25" s="5">
        <v>3.7</v>
      </c>
    </row>
    <row r="26" spans="1:6" ht="15.75">
      <c r="A26" s="6"/>
      <c r="B26" s="7"/>
      <c r="C26" s="14"/>
      <c r="D26" s="24"/>
      <c r="E26" s="24"/>
      <c r="F26" s="16"/>
    </row>
    <row r="27" spans="1:6" ht="31.5">
      <c r="A27" s="6" t="s">
        <v>34</v>
      </c>
      <c r="B27" s="7" t="s">
        <v>35</v>
      </c>
      <c r="C27" s="3" t="s">
        <v>23</v>
      </c>
      <c r="D27" s="4">
        <f>-3313.33/1000</f>
        <v>-3.31333</v>
      </c>
      <c r="E27" s="4">
        <f>D27</f>
        <v>-3.31333</v>
      </c>
      <c r="F27" s="5">
        <v>0</v>
      </c>
    </row>
    <row r="28" spans="1:6" ht="15.75">
      <c r="A28" s="6"/>
      <c r="B28" s="7"/>
      <c r="C28" s="3"/>
      <c r="D28" s="25"/>
      <c r="E28" s="25"/>
      <c r="F28" s="5"/>
    </row>
    <row r="29" spans="1:6" ht="31.5">
      <c r="A29" s="6" t="s">
        <v>36</v>
      </c>
      <c r="B29" s="7" t="s">
        <v>37</v>
      </c>
      <c r="C29" s="3" t="s">
        <v>23</v>
      </c>
      <c r="D29" s="3">
        <f>4247/1000</f>
        <v>4.247</v>
      </c>
      <c r="E29" s="3">
        <f>4247/1000</f>
        <v>4.247</v>
      </c>
      <c r="F29" s="5">
        <v>4.2</v>
      </c>
    </row>
    <row r="30" spans="1:6" ht="15.75">
      <c r="A30" s="6"/>
      <c r="B30" s="7"/>
      <c r="C30" s="3"/>
      <c r="D30" s="25"/>
      <c r="E30" s="25"/>
      <c r="F30" s="5"/>
    </row>
    <row r="31" spans="1:6" ht="31.5">
      <c r="A31" s="6" t="s">
        <v>38</v>
      </c>
      <c r="B31" s="7" t="s">
        <v>39</v>
      </c>
      <c r="C31" s="3" t="s">
        <v>9</v>
      </c>
      <c r="D31" s="4">
        <f>4202.6/1000</f>
        <v>4.2026</v>
      </c>
      <c r="E31" s="4">
        <f>4202.6/1000</f>
        <v>4.2026</v>
      </c>
      <c r="F31" s="5">
        <v>2.7</v>
      </c>
    </row>
    <row r="32" spans="1:6" ht="15.75">
      <c r="A32" s="6"/>
      <c r="B32" s="7"/>
      <c r="C32" s="3"/>
      <c r="D32" s="17"/>
      <c r="E32" s="17"/>
      <c r="F32" s="5"/>
    </row>
    <row r="33" spans="1:6" ht="31.5">
      <c r="A33" s="18" t="s">
        <v>40</v>
      </c>
      <c r="B33" s="19" t="s">
        <v>41</v>
      </c>
      <c r="C33" s="20" t="s">
        <v>42</v>
      </c>
      <c r="D33" s="21">
        <f>5410.6/1000</f>
        <v>5.4106000000000005</v>
      </c>
      <c r="E33" s="21">
        <f>5410.6/1000</f>
        <v>5.4106000000000005</v>
      </c>
      <c r="F33" s="23">
        <v>5.4</v>
      </c>
    </row>
  </sheetData>
  <sheetProtection selectLockedCells="1" selectUnlockedCells="1"/>
  <mergeCells count="8">
    <mergeCell ref="B1:F1"/>
    <mergeCell ref="B2:F2"/>
    <mergeCell ref="A3:A4"/>
    <mergeCell ref="B3:B4"/>
    <mergeCell ref="C3:C4"/>
    <mergeCell ref="D3:D4"/>
    <mergeCell ref="E3:E4"/>
    <mergeCell ref="F3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 Наталья Александровна</cp:lastModifiedBy>
  <dcterms:modified xsi:type="dcterms:W3CDTF">2017-12-27T10:59:24Z</dcterms:modified>
  <cp:category/>
  <cp:version/>
  <cp:contentType/>
  <cp:contentStatus/>
</cp:coreProperties>
</file>